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teve.Pierce\The Diocese of Liverpool\Resources - Documents\General\Giving in Grace 2011\Build case\"/>
    </mc:Choice>
  </mc:AlternateContent>
  <bookViews>
    <workbookView xWindow="28680" yWindow="-120" windowWidth="29040" windowHeight="15840" tabRatio="678" activeTab="2"/>
  </bookViews>
  <sheets>
    <sheet name="Data Entry Sheet" sheetId="1" r:id="rId1"/>
    <sheet name="Analysis Ranges" sheetId="2" r:id="rId2"/>
    <sheet name="TEPG &amp; OPG Analysis" sheetId="3" r:id="rId3"/>
    <sheet name="Total Planned Giving Analysis" sheetId="4" r:id="rId4"/>
    <sheet name="TPG Analysis - Small" sheetId="5" r:id="rId5"/>
    <sheet name="Working Tables" sheetId="6" r:id="rId6"/>
  </sheets>
  <definedNames>
    <definedName name="_xlnm._FilterDatabase" localSheetId="0" hidden="1">'Data Entry Sheet'!$A$8:$AV$114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" i="6" l="1"/>
  <c r="D43" i="6"/>
  <c r="B29" i="6"/>
  <c r="H11" i="6"/>
  <c r="B11" i="6"/>
  <c r="D8" i="6"/>
  <c r="D25" i="6" s="1"/>
  <c r="J8" i="6" l="1"/>
  <c r="B28" i="5"/>
  <c r="B28" i="4" l="1"/>
  <c r="E23" i="1"/>
  <c r="A6" i="1"/>
  <c r="C10" i="1"/>
  <c r="D10" i="1"/>
  <c r="E10" i="1" s="1"/>
  <c r="F10" i="1"/>
  <c r="C11" i="1"/>
  <c r="D11" i="1"/>
  <c r="E11" i="1" s="1"/>
  <c r="F11" i="1"/>
  <c r="C12" i="1"/>
  <c r="D12" i="1"/>
  <c r="F12" i="1" s="1"/>
  <c r="E12" i="1"/>
  <c r="C13" i="1"/>
  <c r="D13" i="1"/>
  <c r="F13" i="1" s="1"/>
  <c r="C14" i="1"/>
  <c r="D14" i="1"/>
  <c r="E14" i="1" s="1"/>
  <c r="C15" i="1"/>
  <c r="D15" i="1"/>
  <c r="E15" i="1" s="1"/>
  <c r="F15" i="1"/>
  <c r="C16" i="1"/>
  <c r="D16" i="1"/>
  <c r="E16" i="1" s="1"/>
  <c r="C17" i="1"/>
  <c r="D17" i="1"/>
  <c r="F17" i="1" s="1"/>
  <c r="E17" i="1"/>
  <c r="C18" i="1"/>
  <c r="D18" i="1"/>
  <c r="E18" i="1" s="1"/>
  <c r="F18" i="1"/>
  <c r="C19" i="1"/>
  <c r="D19" i="1"/>
  <c r="E19" i="1" s="1"/>
  <c r="F19" i="1"/>
  <c r="C20" i="1"/>
  <c r="D20" i="1"/>
  <c r="F20" i="1" s="1"/>
  <c r="E20" i="1"/>
  <c r="C21" i="1"/>
  <c r="D21" i="1"/>
  <c r="E21" i="1" s="1"/>
  <c r="F21" i="1"/>
  <c r="C22" i="1"/>
  <c r="D22" i="1"/>
  <c r="E22" i="1" s="1"/>
  <c r="C23" i="1"/>
  <c r="D23" i="1"/>
  <c r="F23" i="1" s="1"/>
  <c r="C24" i="1"/>
  <c r="D24" i="1"/>
  <c r="E24" i="1" s="1"/>
  <c r="F24" i="1"/>
  <c r="C25" i="1"/>
  <c r="D25" i="1"/>
  <c r="E25" i="1" s="1"/>
  <c r="F25" i="1"/>
  <c r="C26" i="1"/>
  <c r="D26" i="1"/>
  <c r="E26" i="1" s="1"/>
  <c r="F26" i="1"/>
  <c r="C27" i="1"/>
  <c r="D27" i="1"/>
  <c r="E27" i="1" s="1"/>
  <c r="F27" i="1"/>
  <c r="C28" i="1"/>
  <c r="D28" i="1"/>
  <c r="E28" i="1" s="1"/>
  <c r="F28" i="1"/>
  <c r="C29" i="1"/>
  <c r="D29" i="1"/>
  <c r="E29" i="1" s="1"/>
  <c r="F29" i="1"/>
  <c r="C30" i="1"/>
  <c r="D30" i="1"/>
  <c r="E30" i="1" s="1"/>
  <c r="F30" i="1"/>
  <c r="C31" i="1"/>
  <c r="D31" i="1"/>
  <c r="E31" i="1" s="1"/>
  <c r="F31" i="1"/>
  <c r="C32" i="1"/>
  <c r="D32" i="1"/>
  <c r="E32" i="1" s="1"/>
  <c r="F32" i="1"/>
  <c r="C33" i="1"/>
  <c r="D33" i="1"/>
  <c r="E33" i="1" s="1"/>
  <c r="C34" i="1"/>
  <c r="D34" i="1"/>
  <c r="E34" i="1" s="1"/>
  <c r="C35" i="1"/>
  <c r="D35" i="1"/>
  <c r="F35" i="1" s="1"/>
  <c r="E35" i="1"/>
  <c r="C36" i="1"/>
  <c r="D36" i="1"/>
  <c r="E36" i="1" s="1"/>
  <c r="C37" i="1"/>
  <c r="D37" i="1"/>
  <c r="F37" i="1" s="1"/>
  <c r="E37" i="1"/>
  <c r="C38" i="1"/>
  <c r="D38" i="1"/>
  <c r="E38" i="1" s="1"/>
  <c r="C39" i="1"/>
  <c r="D39" i="1"/>
  <c r="F39" i="1" s="1"/>
  <c r="E39" i="1"/>
  <c r="C40" i="1"/>
  <c r="D40" i="1"/>
  <c r="E40" i="1" s="1"/>
  <c r="C41" i="1"/>
  <c r="D41" i="1"/>
  <c r="E41" i="1" s="1"/>
  <c r="F41" i="1"/>
  <c r="C42" i="1"/>
  <c r="D42" i="1"/>
  <c r="E42" i="1" s="1"/>
  <c r="F42" i="1"/>
  <c r="C43" i="1"/>
  <c r="D43" i="1"/>
  <c r="E43" i="1" s="1"/>
  <c r="C44" i="1"/>
  <c r="D44" i="1"/>
  <c r="E44" i="1" s="1"/>
  <c r="C45" i="1"/>
  <c r="D45" i="1"/>
  <c r="E45" i="1" s="1"/>
  <c r="F45" i="1"/>
  <c r="C46" i="1"/>
  <c r="D46" i="1"/>
  <c r="E46" i="1" s="1"/>
  <c r="F46" i="1"/>
  <c r="C47" i="1"/>
  <c r="D47" i="1"/>
  <c r="E47" i="1" s="1"/>
  <c r="F47" i="1"/>
  <c r="C48" i="1"/>
  <c r="D48" i="1"/>
  <c r="E48" i="1" s="1"/>
  <c r="C49" i="1"/>
  <c r="D49" i="1"/>
  <c r="E49" i="1" s="1"/>
  <c r="C50" i="1"/>
  <c r="D50" i="1"/>
  <c r="E50" i="1" s="1"/>
  <c r="F50" i="1"/>
  <c r="C51" i="1"/>
  <c r="D51" i="1"/>
  <c r="E51" i="1" s="1"/>
  <c r="F51" i="1"/>
  <c r="C52" i="1"/>
  <c r="D52" i="1"/>
  <c r="E52" i="1" s="1"/>
  <c r="F52" i="1"/>
  <c r="C53" i="1"/>
  <c r="D53" i="1"/>
  <c r="E53" i="1" s="1"/>
  <c r="F53" i="1"/>
  <c r="C54" i="1"/>
  <c r="D54" i="1"/>
  <c r="E54" i="1" s="1"/>
  <c r="F54" i="1"/>
  <c r="C55" i="1"/>
  <c r="D55" i="1"/>
  <c r="E55" i="1" s="1"/>
  <c r="F55" i="1"/>
  <c r="C56" i="1"/>
  <c r="D56" i="1"/>
  <c r="E56" i="1" s="1"/>
  <c r="F56" i="1"/>
  <c r="C57" i="1"/>
  <c r="D57" i="1"/>
  <c r="E57" i="1" s="1"/>
  <c r="F57" i="1"/>
  <c r="C58" i="1"/>
  <c r="D58" i="1"/>
  <c r="F58" i="1" s="1"/>
  <c r="E58" i="1"/>
  <c r="C59" i="1"/>
  <c r="D59" i="1"/>
  <c r="E59" i="1" s="1"/>
  <c r="F59" i="1"/>
  <c r="C60" i="1"/>
  <c r="D60" i="1"/>
  <c r="F60" i="1" s="1"/>
  <c r="E60" i="1"/>
  <c r="C61" i="1"/>
  <c r="D61" i="1"/>
  <c r="F61" i="1" s="1"/>
  <c r="E61" i="1"/>
  <c r="C62" i="1"/>
  <c r="D62" i="1"/>
  <c r="F62" i="1" s="1"/>
  <c r="E62" i="1"/>
  <c r="C63" i="1"/>
  <c r="D63" i="1"/>
  <c r="E63" i="1" s="1"/>
  <c r="F63" i="1"/>
  <c r="C64" i="1"/>
  <c r="D64" i="1"/>
  <c r="E64" i="1" s="1"/>
  <c r="F64" i="1"/>
  <c r="C65" i="1"/>
  <c r="D65" i="1"/>
  <c r="F65" i="1" s="1"/>
  <c r="E65" i="1"/>
  <c r="C66" i="1"/>
  <c r="D66" i="1"/>
  <c r="F66" i="1" s="1"/>
  <c r="E66" i="1"/>
  <c r="C67" i="1"/>
  <c r="D67" i="1"/>
  <c r="E67" i="1" s="1"/>
  <c r="F67" i="1"/>
  <c r="C68" i="1"/>
  <c r="D68" i="1"/>
  <c r="E68" i="1" s="1"/>
  <c r="F68" i="1"/>
  <c r="C69" i="1"/>
  <c r="D69" i="1"/>
  <c r="E69" i="1" s="1"/>
  <c r="F69" i="1"/>
  <c r="C70" i="1"/>
  <c r="D70" i="1"/>
  <c r="F70" i="1" s="1"/>
  <c r="E70" i="1"/>
  <c r="C71" i="1"/>
  <c r="D71" i="1"/>
  <c r="E71" i="1" s="1"/>
  <c r="F71" i="1"/>
  <c r="C72" i="1"/>
  <c r="D72" i="1"/>
  <c r="F72" i="1" s="1"/>
  <c r="E72" i="1"/>
  <c r="C73" i="1"/>
  <c r="D73" i="1"/>
  <c r="F73" i="1" s="1"/>
  <c r="E73" i="1"/>
  <c r="C74" i="1"/>
  <c r="D74" i="1"/>
  <c r="E74" i="1" s="1"/>
  <c r="F74" i="1"/>
  <c r="C75" i="1"/>
  <c r="D75" i="1"/>
  <c r="F75" i="1" s="1"/>
  <c r="E75" i="1"/>
  <c r="C76" i="1"/>
  <c r="D76" i="1"/>
  <c r="F76" i="1" s="1"/>
  <c r="E76" i="1"/>
  <c r="C77" i="1"/>
  <c r="D77" i="1"/>
  <c r="E77" i="1" s="1"/>
  <c r="F77" i="1"/>
  <c r="C78" i="1"/>
  <c r="D78" i="1"/>
  <c r="F78" i="1" s="1"/>
  <c r="E78" i="1"/>
  <c r="C79" i="1"/>
  <c r="D79" i="1"/>
  <c r="E79" i="1" s="1"/>
  <c r="F79" i="1"/>
  <c r="C80" i="1"/>
  <c r="D80" i="1"/>
  <c r="F80" i="1" s="1"/>
  <c r="E80" i="1"/>
  <c r="C81" i="1"/>
  <c r="D81" i="1"/>
  <c r="E81" i="1" s="1"/>
  <c r="F81" i="1"/>
  <c r="C82" i="1"/>
  <c r="D82" i="1"/>
  <c r="F82" i="1" s="1"/>
  <c r="E82" i="1"/>
  <c r="C83" i="1"/>
  <c r="D83" i="1"/>
  <c r="E83" i="1" s="1"/>
  <c r="F83" i="1"/>
  <c r="C84" i="1"/>
  <c r="D84" i="1"/>
  <c r="E84" i="1" s="1"/>
  <c r="F84" i="1"/>
  <c r="C85" i="1"/>
  <c r="D85" i="1"/>
  <c r="F85" i="1" s="1"/>
  <c r="E85" i="1"/>
  <c r="C86" i="1"/>
  <c r="D86" i="1"/>
  <c r="E86" i="1" s="1"/>
  <c r="F86" i="1"/>
  <c r="C87" i="1"/>
  <c r="D87" i="1"/>
  <c r="E87" i="1" s="1"/>
  <c r="F87" i="1"/>
  <c r="C88" i="1"/>
  <c r="D88" i="1"/>
  <c r="E88" i="1"/>
  <c r="F88" i="1"/>
  <c r="C89" i="1"/>
  <c r="D89" i="1"/>
  <c r="E89" i="1"/>
  <c r="F89" i="1"/>
  <c r="C90" i="1"/>
  <c r="D90" i="1"/>
  <c r="E90" i="1"/>
  <c r="F90" i="1"/>
  <c r="C91" i="1"/>
  <c r="D91" i="1"/>
  <c r="E91" i="1"/>
  <c r="F91" i="1"/>
  <c r="C92" i="1"/>
  <c r="D92" i="1"/>
  <c r="E92" i="1"/>
  <c r="F92" i="1"/>
  <c r="C93" i="1"/>
  <c r="D93" i="1"/>
  <c r="E93" i="1"/>
  <c r="F93" i="1"/>
  <c r="C94" i="1"/>
  <c r="D94" i="1"/>
  <c r="E94" i="1"/>
  <c r="F94" i="1"/>
  <c r="C95" i="1"/>
  <c r="D95" i="1"/>
  <c r="E95" i="1"/>
  <c r="F95" i="1"/>
  <c r="C96" i="1"/>
  <c r="D96" i="1"/>
  <c r="E96" i="1"/>
  <c r="F96" i="1"/>
  <c r="C97" i="1"/>
  <c r="D97" i="1"/>
  <c r="E97" i="1"/>
  <c r="F97" i="1"/>
  <c r="C98" i="1"/>
  <c r="D98" i="1"/>
  <c r="E98" i="1"/>
  <c r="F98" i="1"/>
  <c r="C99" i="1"/>
  <c r="D99" i="1"/>
  <c r="E99" i="1"/>
  <c r="F99" i="1"/>
  <c r="C100" i="1"/>
  <c r="D100" i="1"/>
  <c r="E100" i="1"/>
  <c r="F100" i="1"/>
  <c r="C101" i="1"/>
  <c r="D101" i="1"/>
  <c r="E101" i="1"/>
  <c r="F101" i="1"/>
  <c r="C102" i="1"/>
  <c r="D102" i="1"/>
  <c r="E102" i="1"/>
  <c r="F102" i="1"/>
  <c r="C103" i="1"/>
  <c r="D103" i="1"/>
  <c r="E103" i="1"/>
  <c r="F103" i="1"/>
  <c r="C104" i="1"/>
  <c r="D104" i="1"/>
  <c r="E104" i="1"/>
  <c r="F104" i="1"/>
  <c r="C105" i="1"/>
  <c r="D105" i="1"/>
  <c r="E105" i="1"/>
  <c r="F105" i="1"/>
  <c r="C106" i="1"/>
  <c r="D106" i="1"/>
  <c r="E106" i="1"/>
  <c r="F106" i="1"/>
  <c r="C107" i="1"/>
  <c r="D107" i="1"/>
  <c r="E107" i="1"/>
  <c r="F107" i="1"/>
  <c r="C108" i="1"/>
  <c r="D108" i="1"/>
  <c r="E108" i="1"/>
  <c r="F108" i="1"/>
  <c r="C109" i="1"/>
  <c r="D109" i="1"/>
  <c r="E109" i="1"/>
  <c r="F109" i="1"/>
  <c r="C110" i="1"/>
  <c r="D110" i="1"/>
  <c r="E110" i="1"/>
  <c r="F110" i="1"/>
  <c r="C111" i="1"/>
  <c r="D111" i="1"/>
  <c r="E111" i="1"/>
  <c r="F111" i="1"/>
  <c r="C112" i="1"/>
  <c r="D112" i="1"/>
  <c r="E112" i="1"/>
  <c r="F112" i="1"/>
  <c r="C113" i="1"/>
  <c r="D113" i="1"/>
  <c r="E113" i="1"/>
  <c r="F113" i="1"/>
  <c r="C114" i="1"/>
  <c r="D114" i="1"/>
  <c r="E114" i="1"/>
  <c r="F114" i="1"/>
  <c r="C115" i="1"/>
  <c r="D115" i="1"/>
  <c r="E115" i="1"/>
  <c r="F115" i="1"/>
  <c r="C116" i="1"/>
  <c r="D116" i="1"/>
  <c r="E116" i="1"/>
  <c r="F116" i="1"/>
  <c r="C117" i="1"/>
  <c r="D117" i="1"/>
  <c r="E117" i="1"/>
  <c r="F117" i="1"/>
  <c r="C118" i="1"/>
  <c r="D118" i="1"/>
  <c r="E118" i="1"/>
  <c r="F118" i="1"/>
  <c r="C119" i="1"/>
  <c r="D119" i="1"/>
  <c r="E119" i="1"/>
  <c r="F119" i="1"/>
  <c r="C120" i="1"/>
  <c r="D120" i="1"/>
  <c r="E120" i="1"/>
  <c r="F120" i="1"/>
  <c r="C121" i="1"/>
  <c r="D121" i="1"/>
  <c r="E121" i="1"/>
  <c r="F121" i="1"/>
  <c r="C122" i="1"/>
  <c r="D122" i="1"/>
  <c r="E122" i="1"/>
  <c r="F122" i="1"/>
  <c r="C123" i="1"/>
  <c r="D123" i="1"/>
  <c r="E123" i="1"/>
  <c r="F123" i="1"/>
  <c r="C124" i="1"/>
  <c r="D124" i="1"/>
  <c r="E124" i="1"/>
  <c r="F124" i="1"/>
  <c r="C125" i="1"/>
  <c r="D125" i="1"/>
  <c r="E125" i="1"/>
  <c r="F125" i="1"/>
  <c r="C126" i="1"/>
  <c r="D126" i="1"/>
  <c r="E126" i="1"/>
  <c r="F126" i="1"/>
  <c r="C127" i="1"/>
  <c r="D127" i="1"/>
  <c r="E127" i="1"/>
  <c r="F127" i="1"/>
  <c r="C128" i="1"/>
  <c r="D128" i="1"/>
  <c r="E128" i="1"/>
  <c r="F128" i="1"/>
  <c r="C129" i="1"/>
  <c r="D129" i="1"/>
  <c r="E129" i="1"/>
  <c r="F129" i="1"/>
  <c r="C130" i="1"/>
  <c r="D130" i="1"/>
  <c r="E130" i="1"/>
  <c r="F130" i="1"/>
  <c r="C131" i="1"/>
  <c r="D131" i="1"/>
  <c r="E131" i="1"/>
  <c r="F131" i="1"/>
  <c r="C132" i="1"/>
  <c r="D132" i="1"/>
  <c r="E132" i="1"/>
  <c r="F132" i="1"/>
  <c r="C133" i="1"/>
  <c r="D133" i="1"/>
  <c r="E133" i="1"/>
  <c r="F133" i="1"/>
  <c r="C134" i="1"/>
  <c r="D134" i="1"/>
  <c r="E134" i="1"/>
  <c r="F134" i="1"/>
  <c r="C135" i="1"/>
  <c r="D135" i="1"/>
  <c r="E135" i="1"/>
  <c r="F135" i="1"/>
  <c r="C136" i="1"/>
  <c r="D136" i="1"/>
  <c r="E136" i="1"/>
  <c r="F136" i="1"/>
  <c r="C137" i="1"/>
  <c r="D137" i="1"/>
  <c r="E137" i="1"/>
  <c r="F137" i="1"/>
  <c r="C138" i="1"/>
  <c r="D138" i="1"/>
  <c r="E138" i="1"/>
  <c r="F138" i="1"/>
  <c r="C139" i="1"/>
  <c r="D139" i="1"/>
  <c r="E139" i="1"/>
  <c r="F139" i="1"/>
  <c r="C140" i="1"/>
  <c r="D140" i="1"/>
  <c r="E140" i="1"/>
  <c r="F140" i="1"/>
  <c r="C141" i="1"/>
  <c r="D141" i="1"/>
  <c r="E141" i="1"/>
  <c r="F141" i="1"/>
  <c r="C142" i="1"/>
  <c r="D142" i="1"/>
  <c r="E142" i="1"/>
  <c r="F142" i="1"/>
  <c r="C143" i="1"/>
  <c r="D143" i="1"/>
  <c r="E143" i="1"/>
  <c r="F143" i="1"/>
  <c r="C144" i="1"/>
  <c r="D144" i="1"/>
  <c r="E144" i="1"/>
  <c r="F144" i="1"/>
  <c r="C145" i="1"/>
  <c r="D145" i="1"/>
  <c r="E145" i="1"/>
  <c r="F145" i="1"/>
  <c r="C146" i="1"/>
  <c r="D146" i="1"/>
  <c r="E146" i="1"/>
  <c r="F146" i="1"/>
  <c r="C147" i="1"/>
  <c r="D147" i="1"/>
  <c r="E147" i="1"/>
  <c r="F147" i="1"/>
  <c r="C148" i="1"/>
  <c r="D148" i="1"/>
  <c r="E148" i="1"/>
  <c r="F148" i="1"/>
  <c r="C149" i="1"/>
  <c r="D149" i="1"/>
  <c r="E149" i="1"/>
  <c r="F149" i="1"/>
  <c r="C150" i="1"/>
  <c r="D150" i="1"/>
  <c r="E150" i="1"/>
  <c r="F150" i="1"/>
  <c r="C151" i="1"/>
  <c r="D151" i="1"/>
  <c r="E151" i="1"/>
  <c r="F151" i="1"/>
  <c r="C152" i="1"/>
  <c r="D152" i="1"/>
  <c r="E152" i="1"/>
  <c r="F152" i="1"/>
  <c r="C153" i="1"/>
  <c r="D153" i="1"/>
  <c r="E153" i="1"/>
  <c r="F153" i="1"/>
  <c r="C154" i="1"/>
  <c r="D154" i="1"/>
  <c r="E154" i="1"/>
  <c r="F154" i="1"/>
  <c r="C155" i="1"/>
  <c r="D155" i="1"/>
  <c r="E155" i="1"/>
  <c r="F155" i="1"/>
  <c r="C156" i="1"/>
  <c r="D156" i="1"/>
  <c r="E156" i="1"/>
  <c r="F156" i="1"/>
  <c r="C157" i="1"/>
  <c r="D157" i="1"/>
  <c r="E157" i="1"/>
  <c r="F157" i="1"/>
  <c r="C158" i="1"/>
  <c r="D158" i="1"/>
  <c r="E158" i="1"/>
  <c r="F158" i="1"/>
  <c r="C159" i="1"/>
  <c r="D159" i="1"/>
  <c r="E159" i="1"/>
  <c r="F159" i="1"/>
  <c r="C160" i="1"/>
  <c r="D160" i="1"/>
  <c r="E160" i="1"/>
  <c r="F160" i="1"/>
  <c r="C161" i="1"/>
  <c r="D161" i="1"/>
  <c r="E161" i="1"/>
  <c r="F161" i="1"/>
  <c r="C162" i="1"/>
  <c r="D162" i="1"/>
  <c r="E162" i="1"/>
  <c r="F162" i="1"/>
  <c r="C163" i="1"/>
  <c r="D163" i="1"/>
  <c r="E163" i="1"/>
  <c r="F163" i="1"/>
  <c r="C164" i="1"/>
  <c r="D164" i="1"/>
  <c r="E164" i="1"/>
  <c r="F164" i="1"/>
  <c r="C165" i="1"/>
  <c r="D165" i="1"/>
  <c r="E165" i="1"/>
  <c r="F165" i="1"/>
  <c r="C166" i="1"/>
  <c r="D166" i="1"/>
  <c r="E166" i="1"/>
  <c r="F166" i="1"/>
  <c r="C167" i="1"/>
  <c r="D167" i="1"/>
  <c r="E167" i="1"/>
  <c r="F167" i="1"/>
  <c r="C168" i="1"/>
  <c r="D168" i="1"/>
  <c r="E168" i="1"/>
  <c r="F168" i="1"/>
  <c r="C169" i="1"/>
  <c r="D169" i="1"/>
  <c r="E169" i="1"/>
  <c r="F169" i="1"/>
  <c r="C170" i="1"/>
  <c r="D170" i="1"/>
  <c r="E170" i="1"/>
  <c r="F170" i="1"/>
  <c r="C171" i="1"/>
  <c r="D171" i="1"/>
  <c r="E171" i="1"/>
  <c r="F171" i="1"/>
  <c r="C172" i="1"/>
  <c r="D172" i="1"/>
  <c r="E172" i="1"/>
  <c r="F172" i="1"/>
  <c r="C173" i="1"/>
  <c r="D173" i="1"/>
  <c r="E173" i="1"/>
  <c r="F173" i="1"/>
  <c r="C174" i="1"/>
  <c r="D174" i="1"/>
  <c r="E174" i="1"/>
  <c r="F174" i="1"/>
  <c r="C175" i="1"/>
  <c r="D175" i="1"/>
  <c r="E175" i="1"/>
  <c r="F175" i="1"/>
  <c r="C176" i="1"/>
  <c r="D176" i="1"/>
  <c r="E176" i="1"/>
  <c r="F176" i="1"/>
  <c r="C177" i="1"/>
  <c r="D177" i="1"/>
  <c r="E177" i="1"/>
  <c r="F177" i="1"/>
  <c r="C178" i="1"/>
  <c r="D178" i="1"/>
  <c r="E178" i="1"/>
  <c r="F178" i="1"/>
  <c r="C179" i="1"/>
  <c r="D179" i="1"/>
  <c r="E179" i="1"/>
  <c r="F179" i="1"/>
  <c r="C180" i="1"/>
  <c r="D180" i="1"/>
  <c r="E180" i="1"/>
  <c r="F180" i="1"/>
  <c r="C181" i="1"/>
  <c r="D181" i="1"/>
  <c r="E181" i="1"/>
  <c r="F181" i="1"/>
  <c r="C182" i="1"/>
  <c r="D182" i="1"/>
  <c r="E182" i="1"/>
  <c r="F182" i="1"/>
  <c r="C183" i="1"/>
  <c r="D183" i="1"/>
  <c r="E183" i="1"/>
  <c r="F183" i="1"/>
  <c r="C184" i="1"/>
  <c r="D184" i="1"/>
  <c r="E184" i="1"/>
  <c r="F184" i="1"/>
  <c r="C185" i="1"/>
  <c r="D185" i="1"/>
  <c r="E185" i="1"/>
  <c r="F185" i="1"/>
  <c r="C186" i="1"/>
  <c r="D186" i="1"/>
  <c r="E186" i="1"/>
  <c r="F186" i="1"/>
  <c r="C187" i="1"/>
  <c r="D187" i="1"/>
  <c r="E187" i="1"/>
  <c r="F187" i="1"/>
  <c r="C188" i="1"/>
  <c r="D188" i="1"/>
  <c r="E188" i="1"/>
  <c r="F188" i="1"/>
  <c r="C189" i="1"/>
  <c r="D189" i="1"/>
  <c r="E189" i="1"/>
  <c r="F189" i="1"/>
  <c r="C190" i="1"/>
  <c r="D190" i="1"/>
  <c r="E190" i="1"/>
  <c r="F190" i="1"/>
  <c r="C191" i="1"/>
  <c r="D191" i="1"/>
  <c r="E191" i="1"/>
  <c r="F191" i="1"/>
  <c r="C192" i="1"/>
  <c r="D192" i="1"/>
  <c r="E192" i="1"/>
  <c r="F192" i="1"/>
  <c r="C193" i="1"/>
  <c r="D193" i="1"/>
  <c r="E193" i="1"/>
  <c r="F193" i="1"/>
  <c r="C194" i="1"/>
  <c r="D194" i="1"/>
  <c r="E194" i="1"/>
  <c r="F194" i="1"/>
  <c r="C195" i="1"/>
  <c r="D195" i="1"/>
  <c r="E195" i="1"/>
  <c r="F195" i="1"/>
  <c r="C196" i="1"/>
  <c r="D196" i="1"/>
  <c r="E196" i="1"/>
  <c r="F196" i="1"/>
  <c r="C197" i="1"/>
  <c r="D197" i="1"/>
  <c r="E197" i="1"/>
  <c r="F197" i="1"/>
  <c r="C198" i="1"/>
  <c r="D198" i="1"/>
  <c r="E198" i="1"/>
  <c r="F198" i="1"/>
  <c r="C199" i="1"/>
  <c r="D199" i="1"/>
  <c r="E199" i="1"/>
  <c r="F199" i="1"/>
  <c r="C200" i="1"/>
  <c r="D200" i="1"/>
  <c r="E200" i="1"/>
  <c r="F200" i="1"/>
  <c r="C201" i="1"/>
  <c r="D201" i="1"/>
  <c r="E201" i="1"/>
  <c r="F201" i="1"/>
  <c r="C202" i="1"/>
  <c r="D202" i="1"/>
  <c r="E202" i="1"/>
  <c r="F202" i="1"/>
  <c r="C203" i="1"/>
  <c r="D203" i="1"/>
  <c r="E203" i="1"/>
  <c r="F203" i="1"/>
  <c r="C204" i="1"/>
  <c r="D204" i="1"/>
  <c r="E204" i="1"/>
  <c r="F204" i="1"/>
  <c r="C205" i="1"/>
  <c r="D205" i="1"/>
  <c r="E205" i="1"/>
  <c r="F205" i="1"/>
  <c r="C206" i="1"/>
  <c r="D206" i="1"/>
  <c r="E206" i="1"/>
  <c r="F206" i="1"/>
  <c r="C207" i="1"/>
  <c r="D207" i="1"/>
  <c r="E207" i="1"/>
  <c r="F207" i="1"/>
  <c r="C208" i="1"/>
  <c r="D208" i="1"/>
  <c r="E208" i="1"/>
  <c r="F208" i="1"/>
  <c r="C209" i="1"/>
  <c r="D209" i="1"/>
  <c r="E209" i="1"/>
  <c r="F209" i="1"/>
  <c r="C210" i="1"/>
  <c r="D210" i="1"/>
  <c r="E210" i="1"/>
  <c r="F210" i="1"/>
  <c r="C211" i="1"/>
  <c r="D211" i="1"/>
  <c r="E211" i="1"/>
  <c r="F211" i="1"/>
  <c r="C212" i="1"/>
  <c r="D212" i="1"/>
  <c r="E212" i="1"/>
  <c r="F212" i="1"/>
  <c r="C213" i="1"/>
  <c r="D213" i="1"/>
  <c r="E213" i="1"/>
  <c r="F213" i="1"/>
  <c r="C214" i="1"/>
  <c r="D214" i="1"/>
  <c r="E214" i="1"/>
  <c r="F214" i="1"/>
  <c r="C215" i="1"/>
  <c r="D215" i="1"/>
  <c r="E215" i="1"/>
  <c r="F215" i="1"/>
  <c r="C216" i="1"/>
  <c r="D216" i="1"/>
  <c r="E216" i="1"/>
  <c r="F216" i="1"/>
  <c r="C217" i="1"/>
  <c r="D217" i="1"/>
  <c r="E217" i="1"/>
  <c r="F217" i="1"/>
  <c r="C218" i="1"/>
  <c r="D218" i="1"/>
  <c r="E218" i="1"/>
  <c r="F218" i="1"/>
  <c r="C219" i="1"/>
  <c r="D219" i="1"/>
  <c r="E219" i="1"/>
  <c r="F219" i="1"/>
  <c r="C220" i="1"/>
  <c r="D220" i="1"/>
  <c r="E220" i="1"/>
  <c r="F220" i="1"/>
  <c r="C221" i="1"/>
  <c r="D221" i="1"/>
  <c r="E221" i="1"/>
  <c r="F221" i="1"/>
  <c r="C222" i="1"/>
  <c r="D222" i="1"/>
  <c r="E222" i="1"/>
  <c r="F222" i="1"/>
  <c r="C223" i="1"/>
  <c r="D223" i="1"/>
  <c r="E223" i="1"/>
  <c r="F223" i="1"/>
  <c r="C224" i="1"/>
  <c r="D224" i="1"/>
  <c r="E224" i="1"/>
  <c r="F224" i="1"/>
  <c r="C225" i="1"/>
  <c r="D225" i="1"/>
  <c r="E225" i="1"/>
  <c r="F225" i="1"/>
  <c r="C226" i="1"/>
  <c r="D226" i="1"/>
  <c r="E226" i="1"/>
  <c r="F226" i="1"/>
  <c r="C227" i="1"/>
  <c r="D227" i="1"/>
  <c r="E227" i="1"/>
  <c r="F227" i="1"/>
  <c r="C228" i="1"/>
  <c r="D228" i="1"/>
  <c r="E228" i="1"/>
  <c r="F228" i="1"/>
  <c r="C229" i="1"/>
  <c r="D229" i="1"/>
  <c r="E229" i="1"/>
  <c r="F229" i="1"/>
  <c r="C230" i="1"/>
  <c r="D230" i="1"/>
  <c r="E230" i="1"/>
  <c r="F230" i="1"/>
  <c r="C231" i="1"/>
  <c r="D231" i="1"/>
  <c r="E231" i="1"/>
  <c r="F231" i="1"/>
  <c r="C232" i="1"/>
  <c r="D232" i="1"/>
  <c r="E232" i="1"/>
  <c r="F232" i="1"/>
  <c r="C233" i="1"/>
  <c r="D233" i="1"/>
  <c r="E233" i="1"/>
  <c r="F233" i="1"/>
  <c r="C234" i="1"/>
  <c r="D234" i="1"/>
  <c r="E234" i="1"/>
  <c r="F234" i="1"/>
  <c r="C235" i="1"/>
  <c r="D235" i="1"/>
  <c r="E235" i="1"/>
  <c r="F235" i="1"/>
  <c r="C236" i="1"/>
  <c r="D236" i="1"/>
  <c r="E236" i="1"/>
  <c r="F236" i="1"/>
  <c r="C237" i="1"/>
  <c r="D237" i="1"/>
  <c r="E237" i="1"/>
  <c r="F237" i="1"/>
  <c r="C238" i="1"/>
  <c r="D238" i="1"/>
  <c r="E238" i="1"/>
  <c r="F238" i="1"/>
  <c r="C239" i="1"/>
  <c r="D239" i="1"/>
  <c r="E239" i="1"/>
  <c r="F239" i="1"/>
  <c r="C240" i="1"/>
  <c r="D240" i="1"/>
  <c r="E240" i="1"/>
  <c r="F240" i="1"/>
  <c r="C241" i="1"/>
  <c r="D241" i="1"/>
  <c r="E241" i="1"/>
  <c r="F241" i="1"/>
  <c r="C242" i="1"/>
  <c r="D242" i="1"/>
  <c r="E242" i="1"/>
  <c r="F242" i="1"/>
  <c r="C243" i="1"/>
  <c r="D243" i="1"/>
  <c r="E243" i="1"/>
  <c r="F243" i="1"/>
  <c r="C244" i="1"/>
  <c r="D244" i="1"/>
  <c r="E244" i="1"/>
  <c r="F244" i="1"/>
  <c r="C245" i="1"/>
  <c r="D245" i="1"/>
  <c r="E245" i="1"/>
  <c r="F245" i="1"/>
  <c r="C246" i="1"/>
  <c r="D246" i="1"/>
  <c r="E246" i="1"/>
  <c r="F246" i="1"/>
  <c r="C247" i="1"/>
  <c r="D247" i="1"/>
  <c r="E247" i="1"/>
  <c r="F247" i="1"/>
  <c r="C248" i="1"/>
  <c r="D248" i="1"/>
  <c r="E248" i="1"/>
  <c r="F248" i="1"/>
  <c r="C249" i="1"/>
  <c r="D249" i="1"/>
  <c r="E249" i="1"/>
  <c r="F249" i="1"/>
  <c r="C250" i="1"/>
  <c r="D250" i="1"/>
  <c r="E250" i="1"/>
  <c r="F250" i="1"/>
  <c r="C251" i="1"/>
  <c r="D251" i="1"/>
  <c r="E251" i="1"/>
  <c r="F251" i="1"/>
  <c r="C252" i="1"/>
  <c r="D252" i="1"/>
  <c r="E252" i="1"/>
  <c r="F252" i="1"/>
  <c r="C253" i="1"/>
  <c r="D253" i="1"/>
  <c r="E253" i="1"/>
  <c r="F253" i="1"/>
  <c r="C254" i="1"/>
  <c r="D254" i="1"/>
  <c r="E254" i="1"/>
  <c r="F254" i="1"/>
  <c r="C255" i="1"/>
  <c r="D255" i="1"/>
  <c r="E255" i="1"/>
  <c r="F255" i="1"/>
  <c r="C256" i="1"/>
  <c r="D256" i="1"/>
  <c r="E256" i="1"/>
  <c r="F256" i="1"/>
  <c r="C257" i="1"/>
  <c r="D257" i="1"/>
  <c r="E257" i="1"/>
  <c r="F257" i="1"/>
  <c r="C258" i="1"/>
  <c r="D258" i="1"/>
  <c r="E258" i="1"/>
  <c r="F258" i="1"/>
  <c r="D9" i="1"/>
  <c r="C9" i="1"/>
  <c r="E9" i="1"/>
  <c r="E29" i="2"/>
  <c r="F28" i="2"/>
  <c r="E15" i="2"/>
  <c r="F14" i="2"/>
  <c r="B12" i="6" l="1"/>
  <c r="B48" i="6"/>
  <c r="B30" i="6"/>
  <c r="D29" i="6" s="1"/>
  <c r="F29" i="2"/>
  <c r="I11" i="6"/>
  <c r="E30" i="2"/>
  <c r="H12" i="6"/>
  <c r="J11" i="6" s="1"/>
  <c r="C47" i="6"/>
  <c r="K12" i="5" s="1"/>
  <c r="C29" i="6"/>
  <c r="C11" i="6"/>
  <c r="I12" i="3" s="1"/>
  <c r="E11" i="6"/>
  <c r="E47" i="6"/>
  <c r="D47" i="6"/>
  <c r="E29" i="6"/>
  <c r="D11" i="6"/>
  <c r="E13" i="1"/>
  <c r="E2" i="1" s="1"/>
  <c r="F38" i="1"/>
  <c r="D3" i="1"/>
  <c r="E3" i="1" s="1"/>
  <c r="F9" i="1"/>
  <c r="K12" i="3"/>
  <c r="F16" i="1"/>
  <c r="F40" i="1"/>
  <c r="F34" i="1"/>
  <c r="F43" i="1"/>
  <c r="F22" i="1"/>
  <c r="F14" i="1"/>
  <c r="F49" i="1"/>
  <c r="F36" i="1"/>
  <c r="F33" i="1"/>
  <c r="K12" i="4"/>
  <c r="F48" i="1"/>
  <c r="D2" i="1"/>
  <c r="E58" i="6" s="1"/>
  <c r="F44" i="1"/>
  <c r="E16" i="2"/>
  <c r="F15" i="2"/>
  <c r="K11" i="6" l="1"/>
  <c r="C12" i="6"/>
  <c r="I13" i="3" s="1"/>
  <c r="C48" i="6"/>
  <c r="C30" i="6"/>
  <c r="E31" i="2"/>
  <c r="H13" i="6"/>
  <c r="F30" i="2"/>
  <c r="I12" i="6"/>
  <c r="K13" i="3" s="1"/>
  <c r="B49" i="6"/>
  <c r="B31" i="6"/>
  <c r="B13" i="6"/>
  <c r="K13" i="5"/>
  <c r="E22" i="6"/>
  <c r="B15" i="3" s="1"/>
  <c r="B12" i="5"/>
  <c r="B12" i="4"/>
  <c r="B15" i="5"/>
  <c r="B14" i="3"/>
  <c r="B14" i="5"/>
  <c r="B15" i="4"/>
  <c r="B14" i="4"/>
  <c r="F2" i="1"/>
  <c r="K13" i="4"/>
  <c r="E17" i="2"/>
  <c r="F16" i="2"/>
  <c r="J12" i="6" l="1"/>
  <c r="K13" i="6"/>
  <c r="B50" i="6"/>
  <c r="E49" i="6" s="1"/>
  <c r="B14" i="6"/>
  <c r="B32" i="6"/>
  <c r="E31" i="6" s="1"/>
  <c r="F31" i="2"/>
  <c r="I13" i="6"/>
  <c r="K14" i="3" s="1"/>
  <c r="C49" i="6"/>
  <c r="K14" i="4" s="1"/>
  <c r="C31" i="6"/>
  <c r="C13" i="6"/>
  <c r="E32" i="2"/>
  <c r="H14" i="6"/>
  <c r="E13" i="6"/>
  <c r="D12" i="6"/>
  <c r="E12" i="6"/>
  <c r="D13" i="6"/>
  <c r="D30" i="6"/>
  <c r="E30" i="6"/>
  <c r="E48" i="6"/>
  <c r="D48" i="6"/>
  <c r="K12" i="6"/>
  <c r="B12" i="3"/>
  <c r="K22" i="6"/>
  <c r="B31" i="3" s="1"/>
  <c r="I14" i="3"/>
  <c r="F17" i="2"/>
  <c r="E18" i="2"/>
  <c r="D49" i="6" l="1"/>
  <c r="F32" i="2"/>
  <c r="I14" i="6"/>
  <c r="B33" i="6"/>
  <c r="D32" i="6" s="1"/>
  <c r="B15" i="6"/>
  <c r="D14" i="6" s="1"/>
  <c r="B51" i="6"/>
  <c r="K14" i="5"/>
  <c r="K15" i="3"/>
  <c r="E14" i="6"/>
  <c r="C14" i="6"/>
  <c r="C32" i="6"/>
  <c r="C50" i="6"/>
  <c r="K15" i="4" s="1"/>
  <c r="E33" i="2"/>
  <c r="H15" i="6"/>
  <c r="K15" i="5"/>
  <c r="D31" i="6"/>
  <c r="J13" i="6"/>
  <c r="I15" i="3"/>
  <c r="E19" i="2"/>
  <c r="F18" i="2"/>
  <c r="B16" i="6" l="1"/>
  <c r="B52" i="6"/>
  <c r="B34" i="6"/>
  <c r="E33" i="6"/>
  <c r="D33" i="6"/>
  <c r="K14" i="6"/>
  <c r="F33" i="2"/>
  <c r="I15" i="6"/>
  <c r="K16" i="3" s="1"/>
  <c r="E34" i="2"/>
  <c r="H16" i="6"/>
  <c r="J15" i="6" s="1"/>
  <c r="D15" i="6"/>
  <c r="E15" i="6"/>
  <c r="D50" i="6"/>
  <c r="J14" i="6"/>
  <c r="C33" i="6"/>
  <c r="C15" i="6"/>
  <c r="C51" i="6"/>
  <c r="K16" i="4" s="1"/>
  <c r="E50" i="6"/>
  <c r="E32" i="6"/>
  <c r="I16" i="3"/>
  <c r="E20" i="2"/>
  <c r="F19" i="2"/>
  <c r="K16" i="5" l="1"/>
  <c r="K15" i="6"/>
  <c r="C16" i="6"/>
  <c r="I17" i="3" s="1"/>
  <c r="C52" i="6"/>
  <c r="K17" i="4" s="1"/>
  <c r="C34" i="6"/>
  <c r="E35" i="2"/>
  <c r="H17" i="6"/>
  <c r="J16" i="6" s="1"/>
  <c r="B53" i="6"/>
  <c r="E52" i="6" s="1"/>
  <c r="B35" i="6"/>
  <c r="B17" i="6"/>
  <c r="D16" i="6" s="1"/>
  <c r="E51" i="6"/>
  <c r="F34" i="2"/>
  <c r="I16" i="6"/>
  <c r="K17" i="3" s="1"/>
  <c r="D51" i="6"/>
  <c r="E21" i="2"/>
  <c r="F20" i="2"/>
  <c r="D52" i="6" l="1"/>
  <c r="E16" i="6"/>
  <c r="K17" i="5"/>
  <c r="K16" i="6"/>
  <c r="F35" i="2"/>
  <c r="I18" i="6" s="1"/>
  <c r="I17" i="6"/>
  <c r="K18" i="3" s="1"/>
  <c r="E36" i="2"/>
  <c r="H18" i="6"/>
  <c r="J17" i="6" s="1"/>
  <c r="D34" i="6"/>
  <c r="E34" i="6"/>
  <c r="B54" i="6"/>
  <c r="D53" i="6" s="1"/>
  <c r="B18" i="6"/>
  <c r="B36" i="6"/>
  <c r="C53" i="6"/>
  <c r="K18" i="5" s="1"/>
  <c r="C35" i="6"/>
  <c r="C17" i="6"/>
  <c r="I18" i="3" s="1"/>
  <c r="D17" i="6"/>
  <c r="K17" i="6"/>
  <c r="E53" i="6"/>
  <c r="K18" i="4"/>
  <c r="E22" i="2"/>
  <c r="F21" i="2"/>
  <c r="D35" i="6" l="1"/>
  <c r="C18" i="6"/>
  <c r="C36" i="6"/>
  <c r="C54" i="6"/>
  <c r="K19" i="4" s="1"/>
  <c r="E35" i="6"/>
  <c r="B37" i="6"/>
  <c r="B19" i="6"/>
  <c r="B55" i="6"/>
  <c r="E17" i="6"/>
  <c r="F36" i="2"/>
  <c r="I19" i="6" s="1"/>
  <c r="K20" i="3" s="1"/>
  <c r="H19" i="6"/>
  <c r="J18" i="6"/>
  <c r="K18" i="6"/>
  <c r="K19" i="3"/>
  <c r="I19" i="3"/>
  <c r="F22" i="2"/>
  <c r="K19" i="5" l="1"/>
  <c r="E55" i="6"/>
  <c r="D55" i="6"/>
  <c r="E19" i="6"/>
  <c r="D19" i="6"/>
  <c r="D20" i="6" s="1"/>
  <c r="K19" i="6"/>
  <c r="J19" i="6"/>
  <c r="J20" i="6" s="1"/>
  <c r="E37" i="6"/>
  <c r="D37" i="6"/>
  <c r="E36" i="6"/>
  <c r="C37" i="6"/>
  <c r="C19" i="6"/>
  <c r="C55" i="6"/>
  <c r="K20" i="5" s="1"/>
  <c r="D36" i="6"/>
  <c r="E54" i="6"/>
  <c r="D18" i="6"/>
  <c r="D54" i="6"/>
  <c r="E18" i="6"/>
  <c r="I20" i="3"/>
  <c r="K20" i="4" l="1"/>
  <c r="E20" i="6"/>
  <c r="K20" i="6"/>
  <c r="L19" i="6" s="1"/>
  <c r="D56" i="6"/>
  <c r="I36" i="6"/>
  <c r="E56" i="6"/>
  <c r="G37" i="6"/>
  <c r="D38" i="6"/>
  <c r="I37" i="6"/>
  <c r="E38" i="6"/>
  <c r="F14" i="6" l="1"/>
  <c r="F11" i="6"/>
  <c r="F13" i="6"/>
  <c r="F12" i="6"/>
  <c r="F15" i="6"/>
  <c r="F16" i="6"/>
  <c r="F17" i="6"/>
  <c r="L17" i="6"/>
  <c r="L12" i="6"/>
  <c r="L11" i="6"/>
  <c r="L13" i="6"/>
  <c r="L14" i="6"/>
  <c r="L15" i="6"/>
  <c r="L16" i="6"/>
  <c r="L18" i="6"/>
  <c r="F49" i="6"/>
  <c r="F47" i="6"/>
  <c r="F48" i="6"/>
  <c r="F50" i="6"/>
  <c r="F52" i="6"/>
  <c r="F51" i="6"/>
  <c r="F53" i="6"/>
  <c r="G36" i="6"/>
  <c r="F55" i="6"/>
  <c r="F18" i="6"/>
  <c r="F19" i="6"/>
  <c r="I35" i="6"/>
  <c r="F54" i="6"/>
  <c r="E21" i="6"/>
  <c r="B10" i="3" s="1"/>
  <c r="E57" i="6"/>
  <c r="K21" i="6"/>
  <c r="B29" i="3" s="1"/>
  <c r="G35" i="6" l="1"/>
  <c r="I34" i="6"/>
  <c r="B10" i="4"/>
  <c r="B10" i="5"/>
  <c r="I33" i="6" l="1"/>
  <c r="G34" i="6"/>
  <c r="G33" i="6" l="1"/>
  <c r="I32" i="6"/>
  <c r="I31" i="6" l="1"/>
  <c r="G32" i="6"/>
  <c r="G31" i="6" l="1"/>
  <c r="I30" i="6"/>
  <c r="I29" i="6" l="1"/>
  <c r="J30" i="6"/>
  <c r="G30" i="6"/>
  <c r="G29" i="6" s="1"/>
  <c r="H31" i="6"/>
  <c r="L31" i="6" l="1"/>
  <c r="Q31" i="6"/>
  <c r="H30" i="6"/>
  <c r="H29" i="6"/>
  <c r="H37" i="6"/>
  <c r="H36" i="6"/>
  <c r="H35" i="6"/>
  <c r="H34" i="6"/>
  <c r="H33" i="6"/>
  <c r="H32" i="6"/>
  <c r="J29" i="6"/>
  <c r="J36" i="6"/>
  <c r="J37" i="6"/>
  <c r="J35" i="6"/>
  <c r="J34" i="6"/>
  <c r="J33" i="6"/>
  <c r="J32" i="6"/>
  <c r="J31" i="6"/>
  <c r="L36" i="6" l="1"/>
  <c r="Q36" i="6"/>
  <c r="Q37" i="6"/>
  <c r="R37" i="6" s="1"/>
  <c r="S37" i="6" s="1"/>
  <c r="T37" i="6" s="1"/>
  <c r="L37" i="6"/>
  <c r="M37" i="6" s="1"/>
  <c r="N37" i="6" s="1"/>
  <c r="O37" i="6" s="1"/>
  <c r="L34" i="6"/>
  <c r="Q34" i="6"/>
  <c r="R34" i="6" s="1"/>
  <c r="S34" i="6" s="1"/>
  <c r="T34" i="6" s="1"/>
  <c r="L35" i="6"/>
  <c r="M35" i="6" s="1"/>
  <c r="N35" i="6" s="1"/>
  <c r="O35" i="6" s="1"/>
  <c r="Q35" i="6"/>
  <c r="R35" i="6" s="1"/>
  <c r="S35" i="6" s="1"/>
  <c r="T35" i="6" s="1"/>
  <c r="L29" i="6"/>
  <c r="M29" i="6" s="1"/>
  <c r="Q29" i="6"/>
  <c r="R29" i="6" s="1"/>
  <c r="L30" i="6"/>
  <c r="M30" i="6" s="1"/>
  <c r="N30" i="6" s="1"/>
  <c r="O30" i="6" s="1"/>
  <c r="Q30" i="6"/>
  <c r="R30" i="6" s="1"/>
  <c r="S30" i="6" s="1"/>
  <c r="T30" i="6" s="1"/>
  <c r="L32" i="6"/>
  <c r="M32" i="6" s="1"/>
  <c r="N32" i="6" s="1"/>
  <c r="O32" i="6" s="1"/>
  <c r="Q32" i="6"/>
  <c r="R32" i="6" s="1"/>
  <c r="S32" i="6" s="1"/>
  <c r="T32" i="6" s="1"/>
  <c r="R31" i="6"/>
  <c r="S31" i="6" s="1"/>
  <c r="T31" i="6" s="1"/>
  <c r="L33" i="6"/>
  <c r="M33" i="6" s="1"/>
  <c r="N33" i="6" s="1"/>
  <c r="O33" i="6" s="1"/>
  <c r="Q33" i="6"/>
  <c r="M34" i="6" l="1"/>
  <c r="N34" i="6" s="1"/>
  <c r="O34" i="6" s="1"/>
  <c r="M31" i="6"/>
  <c r="N31" i="6" s="1"/>
  <c r="O31" i="6" s="1"/>
  <c r="S29" i="6"/>
  <c r="T29" i="6" s="1"/>
  <c r="R36" i="6"/>
  <c r="S36" i="6" s="1"/>
  <c r="T36" i="6" s="1"/>
  <c r="R33" i="6"/>
  <c r="S33" i="6" s="1"/>
  <c r="T33" i="6" s="1"/>
  <c r="N29" i="6"/>
  <c r="O29" i="6" s="1"/>
  <c r="M36" i="6"/>
  <c r="N36" i="6" s="1"/>
  <c r="O36" i="6" s="1"/>
  <c r="O38" i="6" l="1"/>
  <c r="M38" i="6"/>
  <c r="R38" i="6"/>
  <c r="B51" i="3"/>
  <c r="B33" i="5"/>
  <c r="B34" i="5"/>
  <c r="B33" i="4"/>
  <c r="B34" i="4"/>
  <c r="B52" i="3"/>
  <c r="T38" i="6"/>
  <c r="B31" i="5" l="1"/>
  <c r="B48" i="3"/>
  <c r="B31" i="4"/>
  <c r="B30" i="4"/>
  <c r="B49" i="3"/>
  <c r="B30" i="5"/>
</calcChain>
</file>

<file path=xl/sharedStrings.xml><?xml version="1.0" encoding="utf-8"?>
<sst xmlns="http://schemas.openxmlformats.org/spreadsheetml/2006/main" count="80" uniqueCount="40">
  <si>
    <t>Median Values</t>
  </si>
  <si>
    <t>per Wk</t>
  </si>
  <si>
    <t>TEPG</t>
  </si>
  <si>
    <t>OPG</t>
  </si>
  <si>
    <t>Planned Giving Details</t>
  </si>
  <si>
    <t>Enter current year here:</t>
  </si>
  <si>
    <t>Annual
Total
(£)</t>
  </si>
  <si>
    <t>Band
Range</t>
  </si>
  <si>
    <t>from</t>
  </si>
  <si>
    <t>to</t>
  </si>
  <si>
    <t>Other Planned Giving ranges</t>
  </si>
  <si>
    <t>Tax Efficient Planned Giving (TEPG) &amp; Total Planned Giving ranges</t>
  </si>
  <si>
    <t>Median giving</t>
  </si>
  <si>
    <t>Totals</t>
  </si>
  <si>
    <t>Total Planned Giving (TEPG + OPG)</t>
  </si>
  <si>
    <t>Given vs. Givers (TEPG + OPG)</t>
  </si>
  <si>
    <t>Valid Gift Aid
Declaration?
(Y/N)</t>
  </si>
  <si>
    <t>Current year</t>
  </si>
  <si>
    <t>Tax Efficient Planned Giving (TEPG)</t>
  </si>
  <si>
    <t>Other Planned Giving (OPG)</t>
  </si>
  <si>
    <t>per Person 
Weekly giving</t>
  </si>
  <si>
    <t>Av. OPG giving</t>
  </si>
  <si>
    <t>Av. TEPG giving</t>
  </si>
  <si>
    <t>Acc Tot Givers</t>
  </si>
  <si>
    <t>Av. TPG</t>
  </si>
  <si>
    <r>
      <rPr>
        <sz val="16"/>
        <color rgb="FF7F3F98"/>
        <rFont val="Verdana"/>
        <family val="2"/>
      </rPr>
      <t>Section</t>
    </r>
    <r>
      <rPr>
        <b/>
        <sz val="16"/>
        <color rgb="FF7F3F98"/>
        <rFont val="Verdana"/>
        <family val="2"/>
      </rPr>
      <t xml:space="preserve"> 3c</t>
    </r>
    <r>
      <rPr>
        <sz val="16"/>
        <color rgb="FF7F3F98"/>
        <rFont val="Verdana"/>
        <family val="2"/>
      </rPr>
      <t>:</t>
    </r>
    <r>
      <rPr>
        <b/>
        <sz val="16"/>
        <color rgb="FF7F3F98"/>
        <rFont val="Verdana"/>
        <family val="2"/>
      </rPr>
      <t xml:space="preserve"> </t>
    </r>
    <r>
      <rPr>
        <b/>
        <i/>
        <sz val="16"/>
        <color rgb="FF7F3F98"/>
        <rFont val="Verdana"/>
        <family val="2"/>
      </rPr>
      <t>our planned giving profile</t>
    </r>
    <r>
      <rPr>
        <b/>
        <sz val="16"/>
        <color rgb="FF7F3F98"/>
        <rFont val="Verdana"/>
        <family val="2"/>
      </rPr>
      <t xml:space="preserve"> </t>
    </r>
  </si>
  <si>
    <r>
      <rPr>
        <sz val="16"/>
        <color rgb="FF7F3F98"/>
        <rFont val="Verdana"/>
        <family val="2"/>
      </rPr>
      <t>Section</t>
    </r>
    <r>
      <rPr>
        <b/>
        <sz val="16"/>
        <color rgb="FF7F3F98"/>
        <rFont val="Verdana"/>
        <family val="2"/>
      </rPr>
      <t xml:space="preserve"> 3c</t>
    </r>
    <r>
      <rPr>
        <sz val="16"/>
        <color rgb="FF7F3F98"/>
        <rFont val="Verdana"/>
        <family val="2"/>
      </rPr>
      <t>:</t>
    </r>
    <r>
      <rPr>
        <b/>
        <sz val="16"/>
        <color rgb="FF7F3F98"/>
        <rFont val="Verdana"/>
        <family val="2"/>
      </rPr>
      <t xml:space="preserve"> </t>
    </r>
    <r>
      <rPr>
        <b/>
        <i/>
        <sz val="16"/>
        <color rgb="FF7F3F98"/>
        <rFont val="Verdana"/>
        <family val="2"/>
      </rPr>
      <t>our planned giving profile</t>
    </r>
  </si>
  <si>
    <t>Givers</t>
  </si>
  <si>
    <t>total</t>
  </si>
  <si>
    <t>No.</t>
  </si>
  <si>
    <t>£ Annual</t>
  </si>
  <si>
    <t>Annual %</t>
  </si>
  <si>
    <t>Weekly giving</t>
  </si>
  <si>
    <t>per Person</t>
  </si>
  <si>
    <t>Acc Tot Given</t>
  </si>
  <si>
    <t>20%</t>
  </si>
  <si>
    <t>10%</t>
  </si>
  <si>
    <t>Maximum Value</t>
  </si>
  <si>
    <t>This means that while your most generous donor</t>
  </si>
  <si>
    <t>Overall Planned Giving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</si>
</sst>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&quot;£&quot;#,##0.00"/>
    <numFmt numFmtId="165" formatCode="0.0"/>
  </numFmts>
  <fonts count="22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color rgb="FF002060"/>
      <name val="Arial"/>
      <family val="2"/>
    </font>
    <font>
      <sz val="14"/>
      <color indexed="30"/>
      <name val="Albertus Extra Bold"/>
      <family val="2"/>
    </font>
    <font>
      <b/>
      <sz val="8"/>
      <name val="Arial"/>
      <family val="2"/>
    </font>
    <font>
      <b/>
      <sz val="10"/>
      <color indexed="18"/>
      <name val="Arial"/>
      <family val="2"/>
    </font>
    <font>
      <b/>
      <sz val="9"/>
      <name val="Arial"/>
      <family val="2"/>
    </font>
    <font>
      <b/>
      <sz val="12"/>
      <color indexed="30"/>
      <name val="Arial"/>
      <family val="2"/>
    </font>
    <font>
      <b/>
      <sz val="11"/>
      <color indexed="18"/>
      <name val="Arial"/>
      <family val="2"/>
    </font>
    <font>
      <sz val="11"/>
      <name val="Arial"/>
      <family val="2"/>
    </font>
    <font>
      <b/>
      <sz val="16"/>
      <color rgb="FF7F3F98"/>
      <name val="Verdana"/>
      <family val="2"/>
    </font>
    <font>
      <sz val="16"/>
      <color rgb="FF7F3F98"/>
      <name val="Verdana"/>
      <family val="2"/>
    </font>
    <font>
      <b/>
      <i/>
      <sz val="16"/>
      <color rgb="FF7F3F98"/>
      <name val="Verdana"/>
      <family val="2"/>
    </font>
    <font>
      <b/>
      <u/>
      <sz val="10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4" fontId="1" fillId="0" borderId="0" xfId="0" applyNumberFormat="1" applyFont="1"/>
    <xf numFmtId="4" fontId="0" fillId="0" borderId="0" xfId="0" applyNumberFormat="1"/>
    <xf numFmtId="0" fontId="1" fillId="0" borderId="0" xfId="0" applyFont="1"/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0" fillId="2" borderId="0" xfId="0" applyNumberFormat="1" applyFill="1" applyProtection="1">
      <protection locked="0"/>
    </xf>
    <xf numFmtId="4" fontId="1" fillId="0" borderId="0" xfId="0" applyNumberFormat="1" applyFont="1" applyAlignment="1">
      <alignment horizontal="center" wrapText="1"/>
    </xf>
    <xf numFmtId="4" fontId="4" fillId="0" borderId="0" xfId="0" applyNumberFormat="1" applyFont="1"/>
    <xf numFmtId="0" fontId="1" fillId="0" borderId="0" xfId="0" applyFont="1" applyAlignment="1">
      <alignment horizontal="right"/>
    </xf>
    <xf numFmtId="1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164" fontId="5" fillId="0" borderId="0" xfId="0" applyNumberFormat="1" applyFont="1" applyAlignment="1">
      <alignment horizontal="center"/>
    </xf>
    <xf numFmtId="0" fontId="6" fillId="0" borderId="0" xfId="0" applyFont="1" applyAlignment="1">
      <alignment vertical="center"/>
    </xf>
    <xf numFmtId="164" fontId="8" fillId="0" borderId="1" xfId="0" applyNumberFormat="1" applyFont="1" applyBorder="1" applyAlignment="1">
      <alignment horizontal="center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2" fillId="0" borderId="0" xfId="0" applyFont="1"/>
    <xf numFmtId="4" fontId="0" fillId="4" borderId="0" xfId="0" applyNumberFormat="1" applyFill="1" applyProtection="1">
      <protection locked="0"/>
    </xf>
    <xf numFmtId="3" fontId="1" fillId="4" borderId="1" xfId="0" applyNumberFormat="1" applyFont="1" applyFill="1" applyBorder="1" applyAlignment="1">
      <alignment horizontal="center"/>
    </xf>
    <xf numFmtId="41" fontId="0" fillId="4" borderId="1" xfId="0" applyNumberFormat="1" applyFill="1" applyBorder="1"/>
    <xf numFmtId="165" fontId="0" fillId="4" borderId="1" xfId="0" applyNumberFormat="1" applyFill="1" applyBorder="1" applyAlignment="1">
      <alignment horizontal="center"/>
    </xf>
    <xf numFmtId="0" fontId="12" fillId="4" borderId="0" xfId="0" applyFont="1" applyFill="1"/>
    <xf numFmtId="0" fontId="8" fillId="4" borderId="2" xfId="0" applyFont="1" applyFill="1" applyBorder="1"/>
    <xf numFmtId="164" fontId="1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/>
    <xf numFmtId="0" fontId="9" fillId="4" borderId="1" xfId="0" applyFont="1" applyFill="1" applyBorder="1" applyAlignment="1">
      <alignment horizontal="center" vertical="top" wrapText="1"/>
    </xf>
    <xf numFmtId="3" fontId="3" fillId="4" borderId="1" xfId="0" applyNumberFormat="1" applyFont="1" applyFill="1" applyBorder="1" applyAlignment="1">
      <alignment horizontal="center"/>
    </xf>
    <xf numFmtId="3" fontId="3" fillId="4" borderId="1" xfId="0" applyNumberFormat="1" applyFont="1" applyFill="1" applyBorder="1" applyAlignment="1">
      <alignment horizontal="right"/>
    </xf>
    <xf numFmtId="3" fontId="0" fillId="0" borderId="0" xfId="0" applyNumberFormat="1"/>
    <xf numFmtId="0" fontId="0" fillId="0" borderId="0" xfId="0" applyAlignment="1">
      <alignment horizontal="center" wrapText="1"/>
    </xf>
    <xf numFmtId="1" fontId="0" fillId="3" borderId="0" xfId="0" applyNumberFormat="1" applyFill="1" applyProtection="1">
      <protection locked="0"/>
    </xf>
    <xf numFmtId="3" fontId="2" fillId="4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4" borderId="0" xfId="0" applyFill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horizontal="center" vertical="center"/>
      <protection locked="0"/>
    </xf>
    <xf numFmtId="0" fontId="12" fillId="4" borderId="9" xfId="0" applyFont="1" applyFill="1" applyBorder="1"/>
    <xf numFmtId="0" fontId="0" fillId="4" borderId="4" xfId="0" applyFill="1" applyBorder="1"/>
    <xf numFmtId="0" fontId="9" fillId="4" borderId="3" xfId="0" applyFont="1" applyFill="1" applyBorder="1" applyAlignment="1">
      <alignment horizontal="center" vertical="top" wrapText="1"/>
    </xf>
    <xf numFmtId="165" fontId="0" fillId="4" borderId="3" xfId="0" applyNumberFormat="1" applyFill="1" applyBorder="1" applyAlignment="1">
      <alignment horizontal="center"/>
    </xf>
    <xf numFmtId="0" fontId="0" fillId="0" borderId="10" xfId="0" applyBorder="1"/>
    <xf numFmtId="3" fontId="1" fillId="4" borderId="3" xfId="0" applyNumberFormat="1" applyFont="1" applyFill="1" applyBorder="1" applyAlignment="1">
      <alignment horizontal="center"/>
    </xf>
    <xf numFmtId="3" fontId="3" fillId="4" borderId="3" xfId="0" applyNumberFormat="1" applyFont="1" applyFill="1" applyBorder="1" applyAlignment="1">
      <alignment horizontal="center"/>
    </xf>
    <xf numFmtId="0" fontId="9" fillId="0" borderId="10" xfId="0" applyFont="1" applyBorder="1" applyAlignment="1">
      <alignment horizontal="center" vertical="top" wrapText="1"/>
    </xf>
    <xf numFmtId="2" fontId="2" fillId="0" borderId="0" xfId="0" applyNumberFormat="1" applyFont="1"/>
    <xf numFmtId="0" fontId="13" fillId="0" borderId="0" xfId="0" applyFont="1" applyAlignment="1">
      <alignment horizontal="left"/>
    </xf>
    <xf numFmtId="2" fontId="16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8" fillId="4" borderId="3" xfId="0" applyFont="1" applyFill="1" applyBorder="1"/>
    <xf numFmtId="0" fontId="9" fillId="0" borderId="9" xfId="0" applyFont="1" applyBorder="1" applyAlignment="1">
      <alignment horizontal="center" vertical="top" wrapText="1"/>
    </xf>
    <xf numFmtId="0" fontId="9" fillId="4" borderId="12" xfId="0" applyFont="1" applyFill="1" applyBorder="1" applyAlignment="1">
      <alignment horizontal="center" vertical="top" wrapText="1"/>
    </xf>
    <xf numFmtId="0" fontId="9" fillId="4" borderId="11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1" fillId="0" borderId="0" xfId="0" quotePrefix="1" applyFont="1"/>
    <xf numFmtId="0" fontId="2" fillId="0" borderId="0" xfId="0" applyFont="1"/>
    <xf numFmtId="0" fontId="3" fillId="0" borderId="0" xfId="0" applyFont="1" applyAlignment="1">
      <alignment horizontal="left" vertical="top"/>
    </xf>
    <xf numFmtId="0" fontId="12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/>
    </xf>
    <xf numFmtId="0" fontId="9" fillId="4" borderId="5" xfId="0" applyFont="1" applyFill="1" applyBorder="1" applyAlignment="1">
      <alignment horizontal="center" vertical="top" wrapText="1"/>
    </xf>
    <xf numFmtId="0" fontId="9" fillId="4" borderId="7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/>
    <xf numFmtId="0" fontId="4" fillId="0" borderId="10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19" fillId="0" borderId="10" xfId="0" applyFont="1" applyBorder="1" applyAlignment="1">
      <alignment horizontal="center" vertical="top" wrapText="1"/>
    </xf>
    <xf numFmtId="0" fontId="20" fillId="0" borderId="0" xfId="0" quotePrefix="1" applyFont="1" applyAlignment="1">
      <alignment horizontal="right"/>
    </xf>
    <xf numFmtId="0" fontId="20" fillId="0" borderId="0" xfId="0" quotePrefix="1" applyFont="1"/>
    <xf numFmtId="0" fontId="19" fillId="0" borderId="0" xfId="0" applyFont="1" applyAlignment="1">
      <alignment horizontal="center" vertical="top" wrapText="1"/>
    </xf>
    <xf numFmtId="0" fontId="18" fillId="0" borderId="0" xfId="0" applyFont="1" applyAlignment="1">
      <alignment wrapText="1"/>
    </xf>
    <xf numFmtId="165" fontId="20" fillId="0" borderId="10" xfId="0" applyNumberFormat="1" applyFont="1" applyBorder="1" applyAlignment="1">
      <alignment horizontal="center"/>
    </xf>
    <xf numFmtId="3" fontId="18" fillId="0" borderId="0" xfId="0" applyNumberFormat="1" applyFont="1"/>
    <xf numFmtId="165" fontId="18" fillId="0" borderId="0" xfId="0" applyNumberFormat="1" applyFont="1" applyAlignment="1">
      <alignment horizontal="center"/>
    </xf>
    <xf numFmtId="165" fontId="18" fillId="0" borderId="0" xfId="0" applyNumberFormat="1" applyFont="1"/>
    <xf numFmtId="0" fontId="21" fillId="0" borderId="10" xfId="0" applyFont="1" applyBorder="1"/>
    <xf numFmtId="0" fontId="21" fillId="0" borderId="0" xfId="0" applyFont="1"/>
    <xf numFmtId="165" fontId="21" fillId="0" borderId="0" xfId="0" applyNumberFormat="1" applyFont="1"/>
    <xf numFmtId="4" fontId="0" fillId="5" borderId="0" xfId="0" applyNumberFormat="1" applyFill="1" applyProtection="1">
      <protection locked="0"/>
    </xf>
    <xf numFmtId="4" fontId="1" fillId="0" borderId="0" xfId="0" applyNumberFormat="1" applyFont="1" applyAlignment="1">
      <alignment horizontal="center"/>
    </xf>
    <xf numFmtId="0" fontId="19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7F3F98"/>
      <color rgb="FF005695"/>
      <color rgb="FFFFFF66"/>
      <color rgb="FF66FF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</a:t>
            </a:r>
            <a:r>
              <a:rPr lang="en-US" baseline="0"/>
              <a:t> of TEPG Givers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TEPG</c:v>
          </c:tx>
          <c:spPr>
            <a:solidFill>
              <a:schemeClr val="accent5"/>
            </a:solidFill>
            <a:ln w="25400" cap="flat" cmpd="sng" algn="ctr">
              <a:solidFill>
                <a:schemeClr val="accent5">
                  <a:shade val="50000"/>
                </a:schemeClr>
              </a:solidFill>
              <a:prstDash val="solid"/>
            </a:ln>
            <a:effectLst/>
          </c:spPr>
          <c:invertIfNegative val="0"/>
          <c:cat>
            <c:strRef>
              <c:f>'TEPG &amp; OPG Analysis'!$I$12:$I$20</c:f>
              <c:strCache>
                <c:ptCount val="9"/>
                <c:pt idx="0">
                  <c:v>£0.00-0.99</c:v>
                </c:pt>
                <c:pt idx="1">
                  <c:v>£1.00-2.49</c:v>
                </c:pt>
                <c:pt idx="2">
                  <c:v>£2.50-4.99</c:v>
                </c:pt>
                <c:pt idx="3">
                  <c:v>£5.00-7.49</c:v>
                </c:pt>
                <c:pt idx="4">
                  <c:v>£7.50-9.99</c:v>
                </c:pt>
                <c:pt idx="5">
                  <c:v>£10.00-14.99</c:v>
                </c:pt>
                <c:pt idx="6">
                  <c:v>£15.00-19.99</c:v>
                </c:pt>
                <c:pt idx="7">
                  <c:v>£20.00-29.99</c:v>
                </c:pt>
                <c:pt idx="8">
                  <c:v>£30.00+</c:v>
                </c:pt>
              </c:strCache>
            </c:strRef>
          </c:cat>
          <c:val>
            <c:numRef>
              <c:f>'Working Tables'!$D$11:$D$19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BF-4B62-808A-456646449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262976"/>
        <c:axId val="49264512"/>
      </c:barChart>
      <c:catAx>
        <c:axId val="49262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9264512"/>
        <c:crosses val="autoZero"/>
        <c:auto val="1"/>
        <c:lblAlgn val="ctr"/>
        <c:lblOffset val="100"/>
        <c:noMultiLvlLbl val="0"/>
      </c:catAx>
      <c:valAx>
        <c:axId val="4926451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92629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</a:t>
            </a:r>
            <a:r>
              <a:rPr lang="en-US" baseline="0"/>
              <a:t> of OPG Givers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OPG</c:v>
          </c:tx>
          <c:spPr>
            <a:solidFill>
              <a:schemeClr val="accent5"/>
            </a:solidFill>
            <a:ln w="25400" cap="flat" cmpd="sng" algn="ctr">
              <a:solidFill>
                <a:schemeClr val="accent5">
                  <a:shade val="50000"/>
                </a:schemeClr>
              </a:solidFill>
              <a:prstDash val="solid"/>
            </a:ln>
            <a:effectLst/>
          </c:spPr>
          <c:invertIfNegative val="0"/>
          <c:cat>
            <c:strRef>
              <c:f>'TEPG &amp; OPG Analysis'!$K$12:$K$20</c:f>
              <c:strCache>
                <c:ptCount val="9"/>
                <c:pt idx="0">
                  <c:v>£0.00-0.99</c:v>
                </c:pt>
                <c:pt idx="1">
                  <c:v>£1.00-1.99</c:v>
                </c:pt>
                <c:pt idx="2">
                  <c:v>£2.00-3.49</c:v>
                </c:pt>
                <c:pt idx="3">
                  <c:v>£3.50-4.99</c:v>
                </c:pt>
                <c:pt idx="4">
                  <c:v>£5.00-7.49</c:v>
                </c:pt>
                <c:pt idx="5">
                  <c:v>£7.50-9.99</c:v>
                </c:pt>
                <c:pt idx="6">
                  <c:v>£10.00-11.99</c:v>
                </c:pt>
                <c:pt idx="7">
                  <c:v>£12.00-14.99</c:v>
                </c:pt>
                <c:pt idx="8">
                  <c:v>£15.00+</c:v>
                </c:pt>
              </c:strCache>
            </c:strRef>
          </c:cat>
          <c:val>
            <c:numRef>
              <c:f>'Working Tables'!$J$11:$J$19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D-458C-824D-297A11D60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276416"/>
        <c:axId val="49277952"/>
      </c:barChart>
      <c:catAx>
        <c:axId val="49276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9277952"/>
        <c:crosses val="autoZero"/>
        <c:auto val="1"/>
        <c:lblAlgn val="ctr"/>
        <c:lblOffset val="100"/>
        <c:noMultiLvlLbl val="0"/>
      </c:catAx>
      <c:valAx>
        <c:axId val="4927795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92764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baseline="0"/>
              <a:t>Total Given vs. Number of Givers</a:t>
            </a:r>
            <a:endParaRPr lang="en-GB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'Data Entry Sheet'!$G$4</c:f>
              <c:strCache>
                <c:ptCount val="1"/>
                <c:pt idx="0">
                  <c:v>2023</c:v>
                </c:pt>
              </c:strCache>
            </c:strRef>
          </c:tx>
          <c:xVal>
            <c:numRef>
              <c:f>'Working Tables'!$H$29:$H$37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xVal>
          <c:yVal>
            <c:numRef>
              <c:f>'Working Tables'!$J$29:$J$37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B4A-4CA9-B299-668D198E90DC}"/>
            </c:ext>
          </c:extLst>
        </c:ser>
        <c:ser>
          <c:idx val="0"/>
          <c:order val="1"/>
          <c:tx>
            <c:v>10% Marker</c:v>
          </c:tx>
          <c:marker>
            <c:symbol val="triangle"/>
            <c:size val="7"/>
          </c:marker>
          <c:xVal>
            <c:numLit>
              <c:formatCode>General</c:formatCode>
              <c:ptCount val="2"/>
              <c:pt idx="0">
                <c:v>10</c:v>
              </c:pt>
              <c:pt idx="1">
                <c:v>10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100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1-9B4A-4CA9-B299-668D198E90DC}"/>
            </c:ext>
          </c:extLst>
        </c:ser>
        <c:ser>
          <c:idx val="2"/>
          <c:order val="2"/>
          <c:tx>
            <c:v>20% Marker</c:v>
          </c:tx>
          <c:xVal>
            <c:numLit>
              <c:formatCode>General</c:formatCode>
              <c:ptCount val="2"/>
              <c:pt idx="0">
                <c:v>20</c:v>
              </c:pt>
              <c:pt idx="1">
                <c:v>20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100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2-9B4A-4CA9-B299-668D198E9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324416"/>
        <c:axId val="49326336"/>
      </c:scatterChart>
      <c:valAx>
        <c:axId val="49324416"/>
        <c:scaling>
          <c:orientation val="minMax"/>
          <c:max val="1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</a:t>
                </a:r>
                <a:r>
                  <a:rPr lang="en-GB" baseline="0"/>
                  <a:t> Number of Givers</a:t>
                </a:r>
                <a:endParaRPr lang="en-GB"/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49326336"/>
        <c:crosses val="autoZero"/>
        <c:crossBetween val="midCat"/>
        <c:majorUnit val="10"/>
      </c:valAx>
      <c:valAx>
        <c:axId val="49326336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%</a:t>
                </a:r>
                <a:r>
                  <a:rPr lang="en-GB" baseline="0"/>
                  <a:t> Amount Given</a:t>
                </a:r>
                <a:endParaRPr lang="en-GB"/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49324416"/>
        <c:crosses val="autoZero"/>
        <c:crossBetween val="midCat"/>
        <c:majorUnit val="10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Number</a:t>
            </a:r>
            <a:r>
              <a:rPr lang="en-US" baseline="0"/>
              <a:t> of </a:t>
            </a:r>
            <a:br>
              <a:rPr lang="en-US" baseline="0"/>
            </a:br>
            <a:r>
              <a:rPr lang="en-US" baseline="0"/>
              <a:t>Planned Giving Givers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All Plnd Gvng</c:v>
          </c:tx>
          <c:spPr>
            <a:solidFill>
              <a:schemeClr val="accent5"/>
            </a:solidFill>
            <a:ln w="25400" cap="flat" cmpd="sng" algn="ctr">
              <a:solidFill>
                <a:schemeClr val="accent5">
                  <a:shade val="50000"/>
                </a:schemeClr>
              </a:solidFill>
              <a:prstDash val="solid"/>
            </a:ln>
            <a:effectLst/>
          </c:spPr>
          <c:invertIfNegative val="0"/>
          <c:cat>
            <c:strRef>
              <c:f>'Total Planned Giving Analysis'!$K$12:$K$20</c:f>
              <c:strCache>
                <c:ptCount val="9"/>
                <c:pt idx="0">
                  <c:v>£0.00-0.99</c:v>
                </c:pt>
                <c:pt idx="1">
                  <c:v>£1.00-2.49</c:v>
                </c:pt>
                <c:pt idx="2">
                  <c:v>£2.50-4.99</c:v>
                </c:pt>
                <c:pt idx="3">
                  <c:v>£5.00-7.49</c:v>
                </c:pt>
                <c:pt idx="4">
                  <c:v>£7.50-9.99</c:v>
                </c:pt>
                <c:pt idx="5">
                  <c:v>£10.00-14.99</c:v>
                </c:pt>
                <c:pt idx="6">
                  <c:v>£15.00-19.99</c:v>
                </c:pt>
                <c:pt idx="7">
                  <c:v>£20.00-29.99</c:v>
                </c:pt>
                <c:pt idx="8">
                  <c:v>£30.00+</c:v>
                </c:pt>
              </c:strCache>
            </c:strRef>
          </c:cat>
          <c:val>
            <c:numRef>
              <c:f>'Working Tables'!$D$47:$D$55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7B-4778-BC5E-8439E97B5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93664"/>
        <c:axId val="49395200"/>
      </c:barChart>
      <c:catAx>
        <c:axId val="49393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9395200"/>
        <c:crosses val="autoZero"/>
        <c:auto val="1"/>
        <c:lblAlgn val="ctr"/>
        <c:lblOffset val="100"/>
        <c:noMultiLvlLbl val="0"/>
      </c:catAx>
      <c:valAx>
        <c:axId val="493952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493936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baseline="0"/>
              <a:t>Total Given vs. Number of Givers</a:t>
            </a:r>
            <a:endParaRPr lang="en-GB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'Data Entry Sheet'!$G$4</c:f>
              <c:strCache>
                <c:ptCount val="1"/>
                <c:pt idx="0">
                  <c:v>2023</c:v>
                </c:pt>
              </c:strCache>
            </c:strRef>
          </c:tx>
          <c:xVal>
            <c:numRef>
              <c:f>'Working Tables'!$H$29:$H$37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xVal>
          <c:yVal>
            <c:numRef>
              <c:f>'Working Tables'!$J$29:$J$37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D51-40A6-8AD2-A51062262A05}"/>
            </c:ext>
          </c:extLst>
        </c:ser>
        <c:ser>
          <c:idx val="0"/>
          <c:order val="1"/>
          <c:tx>
            <c:v>10% Marker</c:v>
          </c:tx>
          <c:marker>
            <c:symbol val="triangle"/>
            <c:size val="7"/>
          </c:marker>
          <c:xVal>
            <c:numLit>
              <c:formatCode>General</c:formatCode>
              <c:ptCount val="2"/>
              <c:pt idx="0">
                <c:v>10</c:v>
              </c:pt>
              <c:pt idx="1">
                <c:v>10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100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1-7D51-40A6-8AD2-A51062262A05}"/>
            </c:ext>
          </c:extLst>
        </c:ser>
        <c:ser>
          <c:idx val="2"/>
          <c:order val="2"/>
          <c:tx>
            <c:v>20% Marker</c:v>
          </c:tx>
          <c:xVal>
            <c:numLit>
              <c:formatCode>General</c:formatCode>
              <c:ptCount val="2"/>
              <c:pt idx="0">
                <c:v>20</c:v>
              </c:pt>
              <c:pt idx="1">
                <c:v>20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100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2-7D51-40A6-8AD2-A51062262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20928"/>
        <c:axId val="49447680"/>
      </c:scatterChart>
      <c:valAx>
        <c:axId val="49420928"/>
        <c:scaling>
          <c:orientation val="minMax"/>
          <c:max val="1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</a:t>
                </a:r>
                <a:r>
                  <a:rPr lang="en-GB" baseline="0"/>
                  <a:t> Number of Givers</a:t>
                </a:r>
                <a:endParaRPr lang="en-GB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9447680"/>
        <c:crosses val="autoZero"/>
        <c:crossBetween val="midCat"/>
        <c:majorUnit val="10"/>
      </c:valAx>
      <c:valAx>
        <c:axId val="49447680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%</a:t>
                </a:r>
                <a:r>
                  <a:rPr lang="en-GB" baseline="0"/>
                  <a:t> Amount Given</a:t>
                </a:r>
                <a:endParaRPr lang="en-GB"/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49420928"/>
        <c:crosses val="autoZero"/>
        <c:crossBetween val="midCat"/>
        <c:majorUnit val="10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322" l="0.70000000000000062" r="0.70000000000000062" t="0.75000000000000322" header="0.30000000000000032" footer="0.30000000000000032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Number</a:t>
            </a:r>
            <a:r>
              <a:rPr lang="en-US" baseline="0"/>
              <a:t> of </a:t>
            </a:r>
            <a:br>
              <a:rPr lang="en-US" baseline="0"/>
            </a:br>
            <a:r>
              <a:rPr lang="en-US" baseline="0"/>
              <a:t>Planned Giving Givers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All Plnd Gvng</c:v>
          </c:tx>
          <c:spPr>
            <a:solidFill>
              <a:schemeClr val="accent5"/>
            </a:solidFill>
            <a:ln w="25400" cap="flat" cmpd="sng" algn="ctr">
              <a:solidFill>
                <a:schemeClr val="accent5">
                  <a:shade val="50000"/>
                </a:schemeClr>
              </a:solidFill>
              <a:prstDash val="solid"/>
            </a:ln>
            <a:effectLst/>
          </c:spPr>
          <c:invertIfNegative val="0"/>
          <c:cat>
            <c:strRef>
              <c:f>'TPG Analysis - Small'!$K$12:$K$20</c:f>
              <c:strCache>
                <c:ptCount val="9"/>
                <c:pt idx="0">
                  <c:v>£0.00-0.99</c:v>
                </c:pt>
                <c:pt idx="1">
                  <c:v>£1.00-2.49</c:v>
                </c:pt>
                <c:pt idx="2">
                  <c:v>£2.50-4.99</c:v>
                </c:pt>
                <c:pt idx="3">
                  <c:v>£5.00-7.49</c:v>
                </c:pt>
                <c:pt idx="4">
                  <c:v>£7.50-9.99</c:v>
                </c:pt>
                <c:pt idx="5">
                  <c:v>£10.00-14.99</c:v>
                </c:pt>
                <c:pt idx="6">
                  <c:v>£15.00-19.99</c:v>
                </c:pt>
                <c:pt idx="7">
                  <c:v>£20.00-29.99</c:v>
                </c:pt>
                <c:pt idx="8">
                  <c:v>£30.00+</c:v>
                </c:pt>
              </c:strCache>
            </c:strRef>
          </c:cat>
          <c:val>
            <c:numRef>
              <c:f>'Working Tables'!$D$47:$D$55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A3-491A-8445-F3BC5423E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527040"/>
        <c:axId val="49541120"/>
      </c:barChart>
      <c:catAx>
        <c:axId val="49527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9541120"/>
        <c:crosses val="autoZero"/>
        <c:auto val="1"/>
        <c:lblAlgn val="ctr"/>
        <c:lblOffset val="100"/>
        <c:noMultiLvlLbl val="0"/>
      </c:catAx>
      <c:valAx>
        <c:axId val="495411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49527040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baseline="0"/>
              <a:t>Total Given vs. Number of Givers</a:t>
            </a:r>
            <a:endParaRPr lang="en-GB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'Data Entry Sheet'!$G$4</c:f>
              <c:strCache>
                <c:ptCount val="1"/>
                <c:pt idx="0">
                  <c:v>2023</c:v>
                </c:pt>
              </c:strCache>
            </c:strRef>
          </c:tx>
          <c:xVal>
            <c:numRef>
              <c:f>'Working Tables'!$H$29:$H$37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xVal>
          <c:yVal>
            <c:numRef>
              <c:f>'Working Tables'!$J$29:$J$37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0F3-4340-93E9-09AE7022D999}"/>
            </c:ext>
          </c:extLst>
        </c:ser>
        <c:ser>
          <c:idx val="0"/>
          <c:order val="1"/>
          <c:tx>
            <c:v>10% Marker</c:v>
          </c:tx>
          <c:marker>
            <c:symbol val="triangle"/>
            <c:size val="7"/>
          </c:marker>
          <c:xVal>
            <c:numLit>
              <c:formatCode>General</c:formatCode>
              <c:ptCount val="2"/>
              <c:pt idx="0">
                <c:v>10</c:v>
              </c:pt>
              <c:pt idx="1">
                <c:v>10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100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1-50F3-4340-93E9-09AE7022D999}"/>
            </c:ext>
          </c:extLst>
        </c:ser>
        <c:ser>
          <c:idx val="2"/>
          <c:order val="2"/>
          <c:tx>
            <c:v>20% Marker</c:v>
          </c:tx>
          <c:xVal>
            <c:numLit>
              <c:formatCode>General</c:formatCode>
              <c:ptCount val="2"/>
              <c:pt idx="0">
                <c:v>20</c:v>
              </c:pt>
              <c:pt idx="1">
                <c:v>20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100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2-50F3-4340-93E9-09AE7022D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599616"/>
        <c:axId val="49601536"/>
      </c:scatterChart>
      <c:valAx>
        <c:axId val="49599616"/>
        <c:scaling>
          <c:orientation val="minMax"/>
          <c:max val="1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</a:t>
                </a:r>
                <a:r>
                  <a:rPr lang="en-GB" baseline="0"/>
                  <a:t> Number of Givers</a:t>
                </a:r>
                <a:endParaRPr lang="en-GB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9601536"/>
        <c:crosses val="autoZero"/>
        <c:crossBetween val="midCat"/>
        <c:majorUnit val="10"/>
      </c:valAx>
      <c:valAx>
        <c:axId val="49601536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%</a:t>
                </a:r>
                <a:r>
                  <a:rPr lang="en-GB" baseline="0"/>
                  <a:t> Amount Given</a:t>
                </a:r>
                <a:endParaRPr lang="en-GB"/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49599616"/>
        <c:crosses val="autoZero"/>
        <c:crossBetween val="midCat"/>
        <c:majorUnit val="10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322" l="0.70000000000000062" r="0.70000000000000062" t="0.75000000000000322" header="0.30000000000000032" footer="0.30000000000000032"/>
    <c:pageSetup paperSize="9" orientation="landscape" verticalDpi="0"/>
  </c:printSettings>
</c:chartSpace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tif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tiff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tiff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7</xdr:row>
      <xdr:rowOff>0</xdr:rowOff>
    </xdr:from>
    <xdr:to>
      <xdr:col>13</xdr:col>
      <xdr:colOff>123825</xdr:colOff>
      <xdr:row>22</xdr:row>
      <xdr:rowOff>85725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990725" y="1009650"/>
          <a:ext cx="4371975" cy="2838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GB" sz="1100" b="1">
              <a:latin typeface="Verdana" pitchFamily="34" charset="0"/>
            </a:rPr>
            <a:t>Notes:</a:t>
          </a:r>
        </a:p>
        <a:p>
          <a:r>
            <a:rPr lang="en-GB" sz="1100" b="0">
              <a:latin typeface="Verdana" pitchFamily="34" charset="0"/>
            </a:rPr>
            <a:t>Use this sheet</a:t>
          </a:r>
          <a:r>
            <a:rPr lang="en-GB" sz="1100" b="0" baseline="0">
              <a:latin typeface="Verdana" pitchFamily="34" charset="0"/>
            </a:rPr>
            <a:t> to enter the total annual planned giving given by each planned giver.  Information can be entered in any order and does not need sorting.</a:t>
          </a:r>
        </a:p>
        <a:p>
          <a:endParaRPr lang="en-GB" sz="1100" b="0" baseline="0">
            <a:latin typeface="Verdana" pitchFamily="34" charset="0"/>
          </a:endParaRPr>
        </a:p>
        <a:p>
          <a:r>
            <a:rPr lang="en-GB" sz="1100" b="0" baseline="0">
              <a:latin typeface="Verdana" pitchFamily="34" charset="0"/>
            </a:rPr>
            <a:t>1. Type the current year in the green highlighted cell using the format yyyy (e.g. 2023).</a:t>
          </a:r>
        </a:p>
        <a:p>
          <a:endParaRPr lang="en-GB" sz="1100" b="0" baseline="0">
            <a:latin typeface="Verdana" pitchFamily="34" charset="0"/>
          </a:endParaRPr>
        </a:p>
        <a:p>
          <a:r>
            <a:rPr lang="en-GB" sz="1100" b="0" baseline="0">
              <a:latin typeface="Verdana" pitchFamily="34" charset="0"/>
            </a:rPr>
            <a:t>2. Within the cyan highlighted cells enter into the first column [A] (</a:t>
          </a:r>
          <a:r>
            <a:rPr lang="en-GB" sz="1100" b="0" i="1" baseline="0">
              <a:latin typeface="Verdana" pitchFamily="34" charset="0"/>
            </a:rPr>
            <a:t>Annual Total</a:t>
          </a:r>
          <a:r>
            <a:rPr lang="en-GB" sz="1100" b="0" i="0" baseline="0">
              <a:latin typeface="Verdana" pitchFamily="34" charset="0"/>
            </a:rPr>
            <a:t>)</a:t>
          </a:r>
          <a:r>
            <a:rPr lang="en-GB" sz="1100" b="0" i="1" baseline="0">
              <a:latin typeface="Verdana" pitchFamily="34" charset="0"/>
            </a:rPr>
            <a:t> </a:t>
          </a:r>
          <a:r>
            <a:rPr lang="en-GB" sz="1100" b="0" baseline="0">
              <a:latin typeface="Verdana" pitchFamily="34" charset="0"/>
            </a:rPr>
            <a:t>the total given by each planned giver during the year.  In the second column [B] enter Y if the planned giver had a valid Gift Aid declaration during the year and N if they did not.</a:t>
          </a:r>
        </a:p>
        <a:p>
          <a:endParaRPr lang="en-GB" sz="1100" b="0" baseline="0">
            <a:latin typeface="Verdana" pitchFamily="34" charset="0"/>
          </a:endParaRPr>
        </a:p>
        <a:p>
          <a:r>
            <a:rPr lang="en-GB" sz="1100" b="0" baseline="0">
              <a:latin typeface="Verdana" pitchFamily="34" charset="0"/>
            </a:rPr>
            <a:t>3. View results on the Analysis and Graph worksheets.</a:t>
          </a:r>
          <a:endParaRPr lang="en-GB" sz="1100" b="0">
            <a:latin typeface="Verdana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152400</xdr:rowOff>
    </xdr:from>
    <xdr:to>
      <xdr:col>7</xdr:col>
      <xdr:colOff>361950</xdr:colOff>
      <xdr:row>9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47650" y="152400"/>
          <a:ext cx="4095750" cy="1314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GB" sz="1100" b="1">
              <a:latin typeface="Verdana" pitchFamily="34" charset="0"/>
            </a:rPr>
            <a:t>Analysis Ranges</a:t>
          </a:r>
          <a:endParaRPr lang="en-GB" sz="1100" b="0">
            <a:latin typeface="Verdana" pitchFamily="34" charset="0"/>
          </a:endParaRPr>
        </a:p>
        <a:p>
          <a:r>
            <a:rPr lang="en-GB" sz="1100" b="0">
              <a:latin typeface="Verdana" pitchFamily="34" charset="0"/>
            </a:rPr>
            <a:t>The </a:t>
          </a:r>
          <a:r>
            <a:rPr lang="en-GB" sz="1100" b="0" i="1">
              <a:latin typeface="Verdana" pitchFamily="34" charset="0"/>
            </a:rPr>
            <a:t>per</a:t>
          </a:r>
          <a:r>
            <a:rPr lang="en-GB" sz="1100" b="0" i="1" baseline="0">
              <a:latin typeface="Verdana" pitchFamily="34" charset="0"/>
            </a:rPr>
            <a:t> week </a:t>
          </a:r>
          <a:r>
            <a:rPr lang="en-GB" sz="1100" b="0" baseline="0">
              <a:latin typeface="Verdana" pitchFamily="34" charset="0"/>
            </a:rPr>
            <a:t>giving ranges used within the reporting tables and graphs of this workbook are set here.  While the pre-set values should be sufficient for most churches, you can alter the values used by changing the numbers shown within the yellow highlighted cells.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</xdr:colOff>
      <xdr:row>7</xdr:row>
      <xdr:rowOff>11430</xdr:rowOff>
    </xdr:from>
    <xdr:to>
      <xdr:col>12</xdr:col>
      <xdr:colOff>556261</xdr:colOff>
      <xdr:row>23</xdr:row>
      <xdr:rowOff>144780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17145</xdr:colOff>
      <xdr:row>26</xdr:row>
      <xdr:rowOff>1904</xdr:rowOff>
    </xdr:from>
    <xdr:to>
      <xdr:col>12</xdr:col>
      <xdr:colOff>556261</xdr:colOff>
      <xdr:row>43</xdr:row>
      <xdr:rowOff>1904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</xdr:colOff>
      <xdr:row>1</xdr:row>
      <xdr:rowOff>297181</xdr:rowOff>
    </xdr:from>
    <xdr:to>
      <xdr:col>11</xdr:col>
      <xdr:colOff>0</xdr:colOff>
      <xdr:row>6</xdr:row>
      <xdr:rowOff>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28601" y="800101"/>
          <a:ext cx="6294119" cy="678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050">
              <a:latin typeface="Verdana" pitchFamily="34" charset="0"/>
              <a:ea typeface="Verdana" pitchFamily="34" charset="0"/>
              <a:cs typeface="Verdana" pitchFamily="34" charset="0"/>
            </a:rPr>
            <a:t>This planned giving profile offers an insight into the pattern of giving in our church. </a:t>
          </a:r>
        </a:p>
        <a:p>
          <a:r>
            <a:rPr lang="en-GB" sz="1050">
              <a:latin typeface="Verdana" pitchFamily="34" charset="0"/>
              <a:ea typeface="Verdana" pitchFamily="34" charset="0"/>
              <a:cs typeface="Verdana" pitchFamily="34" charset="0"/>
            </a:rPr>
            <a:t>TEPG refers to those who Gift</a:t>
          </a:r>
          <a:r>
            <a:rPr lang="en-GB" sz="1050" baseline="0">
              <a:latin typeface="Verdana" pitchFamily="34" charset="0"/>
              <a:ea typeface="Verdana" pitchFamily="34" charset="0"/>
              <a:cs typeface="Verdana" pitchFamily="34" charset="0"/>
            </a:rPr>
            <a:t> Aid </a:t>
          </a:r>
          <a:r>
            <a:rPr lang="en-GB" sz="1050">
              <a:latin typeface="Verdana" pitchFamily="34" charset="0"/>
              <a:ea typeface="Verdana" pitchFamily="34" charset="0"/>
              <a:cs typeface="Verdana" pitchFamily="34" charset="0"/>
            </a:rPr>
            <a:t>their</a:t>
          </a:r>
          <a:r>
            <a:rPr lang="en-GB" sz="1050" baseline="0">
              <a:latin typeface="Verdana" pitchFamily="34" charset="0"/>
              <a:ea typeface="Verdana" pitchFamily="34" charset="0"/>
              <a:cs typeface="Verdana" pitchFamily="34" charset="0"/>
            </a:rPr>
            <a:t> giving. OPG refers to those who do not or cannot Gift Aid their gifts. </a:t>
          </a:r>
          <a:endParaRPr lang="en-GB" sz="1050">
            <a:latin typeface="Verdana" pitchFamily="34" charset="0"/>
            <a:ea typeface="Verdana" pitchFamily="34" charset="0"/>
            <a:cs typeface="Verdana" pitchFamily="34" charset="0"/>
          </a:endParaRPr>
        </a:p>
      </xdr:txBody>
    </xdr:sp>
    <xdr:clientData/>
  </xdr:twoCellAnchor>
  <xdr:twoCellAnchor>
    <xdr:from>
      <xdr:col>6</xdr:col>
      <xdr:colOff>9525</xdr:colOff>
      <xdr:row>46</xdr:row>
      <xdr:rowOff>7620</xdr:rowOff>
    </xdr:from>
    <xdr:to>
      <xdr:col>13</xdr:col>
      <xdr:colOff>0</xdr:colOff>
      <xdr:row>64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19050</xdr:colOff>
      <xdr:row>0</xdr:row>
      <xdr:rowOff>95250</xdr:rowOff>
    </xdr:from>
    <xdr:to>
      <xdr:col>13</xdr:col>
      <xdr:colOff>544068</xdr:colOff>
      <xdr:row>1</xdr:row>
      <xdr:rowOff>215265</xdr:rowOff>
    </xdr:to>
    <xdr:pic>
      <xdr:nvPicPr>
        <xdr:cNvPr id="10" name="Picture 5" descr="small_GiG_birds_case_statement.tif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 bwMode="auto">
        <a:xfrm>
          <a:off x="6715125" y="95250"/>
          <a:ext cx="1801368" cy="6248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0</xdr:colOff>
      <xdr:row>56</xdr:row>
      <xdr:rowOff>7620</xdr:rowOff>
    </xdr:from>
    <xdr:to>
      <xdr:col>5</xdr:col>
      <xdr:colOff>0</xdr:colOff>
      <xdr:row>64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28600" y="10165080"/>
          <a:ext cx="2788920" cy="13411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/>
            <a:t>About the 'Given vs. No. of Givers' chart</a:t>
          </a:r>
        </a:p>
        <a:p>
          <a:r>
            <a:rPr lang="en-GB" sz="1100"/>
            <a:t>In many churches a small number of people give a large proportion of the total giving to the church; this chart shows how and to what extent your church is dependent on a small number of givers.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</xdr:colOff>
      <xdr:row>7</xdr:row>
      <xdr:rowOff>1</xdr:rowOff>
    </xdr:from>
    <xdr:to>
      <xdr:col>12</xdr:col>
      <xdr:colOff>556261</xdr:colOff>
      <xdr:row>24</xdr:row>
      <xdr:rowOff>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27</xdr:row>
      <xdr:rowOff>0</xdr:rowOff>
    </xdr:from>
    <xdr:to>
      <xdr:col>12</xdr:col>
      <xdr:colOff>600075</xdr:colOff>
      <xdr:row>43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</xdr:colOff>
      <xdr:row>2</xdr:row>
      <xdr:rowOff>7621</xdr:rowOff>
    </xdr:from>
    <xdr:to>
      <xdr:col>10</xdr:col>
      <xdr:colOff>601981</xdr:colOff>
      <xdr:row>6</xdr:row>
      <xdr:rowOff>7620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228601" y="815341"/>
          <a:ext cx="6286500" cy="6705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05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This planned giving profile offers an insight into the pattern of giving in our church. </a:t>
          </a:r>
          <a:endParaRPr lang="en-GB" sz="105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r>
            <a:rPr lang="en-GB" sz="105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TEPG refers to those who Gift</a:t>
          </a:r>
          <a:r>
            <a:rPr lang="en-GB" sz="1050" baseline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Aid </a:t>
          </a:r>
          <a:r>
            <a:rPr lang="en-GB" sz="105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their</a:t>
          </a:r>
          <a:r>
            <a:rPr lang="en-GB" sz="1050" baseline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giving; OPG refers to those who do not or cannot  Gift Aid their gifts. </a:t>
          </a:r>
          <a:endParaRPr lang="en-GB" sz="105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11</xdr:col>
      <xdr:colOff>28575</xdr:colOff>
      <xdr:row>0</xdr:row>
      <xdr:rowOff>104775</xdr:rowOff>
    </xdr:from>
    <xdr:to>
      <xdr:col>13</xdr:col>
      <xdr:colOff>553593</xdr:colOff>
      <xdr:row>1</xdr:row>
      <xdr:rowOff>224790</xdr:rowOff>
    </xdr:to>
    <xdr:pic>
      <xdr:nvPicPr>
        <xdr:cNvPr id="10" name="Picture 5" descr="small_GiG_birds_case_statement.tif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 bwMode="auto">
        <a:xfrm>
          <a:off x="6724650" y="104775"/>
          <a:ext cx="1801368" cy="6248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7620</xdr:colOff>
      <xdr:row>36</xdr:row>
      <xdr:rowOff>15240</xdr:rowOff>
    </xdr:from>
    <xdr:to>
      <xdr:col>5</xdr:col>
      <xdr:colOff>7620</xdr:colOff>
      <xdr:row>44</xdr:row>
      <xdr:rowOff>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236220" y="6682740"/>
          <a:ext cx="2788920" cy="1333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/>
            <a:t>About the 'Given vs. No. of Givers' chart</a:t>
          </a:r>
        </a:p>
        <a:p>
          <a:r>
            <a:rPr lang="en-GB" sz="1100"/>
            <a:t>In many churches a small number of people give a large proportion of the total giving to the church; this chart shows how and to what extent your church is dependent on a small number of givers.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</xdr:colOff>
      <xdr:row>7</xdr:row>
      <xdr:rowOff>1</xdr:rowOff>
    </xdr:from>
    <xdr:to>
      <xdr:col>12</xdr:col>
      <xdr:colOff>556261</xdr:colOff>
      <xdr:row>24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27</xdr:row>
      <xdr:rowOff>0</xdr:rowOff>
    </xdr:from>
    <xdr:to>
      <xdr:col>12</xdr:col>
      <xdr:colOff>600075</xdr:colOff>
      <xdr:row>43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</xdr:colOff>
      <xdr:row>2</xdr:row>
      <xdr:rowOff>7621</xdr:rowOff>
    </xdr:from>
    <xdr:to>
      <xdr:col>10</xdr:col>
      <xdr:colOff>601981</xdr:colOff>
      <xdr:row>6</xdr:row>
      <xdr:rowOff>7620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228601" y="815341"/>
          <a:ext cx="6286500" cy="6705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05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This planned giving profile offers an insight into the pattern of giving in our church. </a:t>
          </a:r>
          <a:endParaRPr lang="en-GB" sz="105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r>
            <a:rPr lang="en-GB" sz="105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TEPG refers to those who Gift</a:t>
          </a:r>
          <a:r>
            <a:rPr lang="en-GB" sz="1050" baseline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Aid </a:t>
          </a:r>
          <a:r>
            <a:rPr lang="en-GB" sz="105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their</a:t>
          </a:r>
          <a:r>
            <a:rPr lang="en-GB" sz="1050" baseline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giving; OPG refers to those who do not or cannot  Gift Aid their gifts. </a:t>
          </a:r>
          <a:endParaRPr lang="en-GB" sz="105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11</xdr:col>
      <xdr:colOff>28575</xdr:colOff>
      <xdr:row>0</xdr:row>
      <xdr:rowOff>104775</xdr:rowOff>
    </xdr:from>
    <xdr:to>
      <xdr:col>13</xdr:col>
      <xdr:colOff>553593</xdr:colOff>
      <xdr:row>1</xdr:row>
      <xdr:rowOff>224790</xdr:rowOff>
    </xdr:to>
    <xdr:pic>
      <xdr:nvPicPr>
        <xdr:cNvPr id="5" name="Picture 5" descr="small_GiG_birds_case_statement.tif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 bwMode="auto">
        <a:xfrm>
          <a:off x="6551295" y="104775"/>
          <a:ext cx="1774698" cy="62293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7620</xdr:colOff>
      <xdr:row>36</xdr:row>
      <xdr:rowOff>15240</xdr:rowOff>
    </xdr:from>
    <xdr:to>
      <xdr:col>5</xdr:col>
      <xdr:colOff>7620</xdr:colOff>
      <xdr:row>44</xdr:row>
      <xdr:rowOff>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236220" y="6682740"/>
          <a:ext cx="2788920" cy="1333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/>
            <a:t>About the 'Given vs. No. of Givers' chart</a:t>
          </a:r>
        </a:p>
        <a:p>
          <a:r>
            <a:rPr lang="en-GB" sz="1100"/>
            <a:t>In many churches a small number of people give a large proportion of the total giving to the church; this chart shows how and to what extent your church is dependent on a small number of givers.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7"/>
  <sheetViews>
    <sheetView workbookViewId="0">
      <selection activeCell="A9" sqref="A9"/>
    </sheetView>
  </sheetViews>
  <sheetFormatPr defaultRowHeight="12.75"/>
  <cols>
    <col min="1" max="1" width="11.796875" style="2" customWidth="1"/>
    <col min="2" max="2" width="13" style="36" customWidth="1"/>
    <col min="3" max="3" width="9.1328125" hidden="1" customWidth="1"/>
    <col min="4" max="4" width="9.796875" hidden="1" customWidth="1"/>
    <col min="5" max="5" width="10.53125" hidden="1" customWidth="1"/>
    <col min="6" max="6" width="9.796875" hidden="1" customWidth="1"/>
    <col min="7" max="7" width="5" bestFit="1" customWidth="1"/>
    <col min="8" max="8" width="11.796875" style="2" customWidth="1"/>
    <col min="9" max="9" width="13" style="36" customWidth="1"/>
    <col min="10" max="10" width="9.1328125" customWidth="1"/>
    <col min="11" max="11" width="9.796875" customWidth="1"/>
    <col min="12" max="12" width="10.53125" customWidth="1"/>
    <col min="13" max="13" width="9.796875" customWidth="1"/>
    <col min="14" max="14" width="3.796875" customWidth="1"/>
    <col min="15" max="35" width="8.86328125" customWidth="1"/>
  </cols>
  <sheetData>
    <row r="1" spans="1:13" ht="15">
      <c r="A1" s="8" t="s">
        <v>4</v>
      </c>
      <c r="B1"/>
      <c r="D1" s="2"/>
      <c r="E1" s="2"/>
      <c r="F1" s="2"/>
      <c r="H1" s="8"/>
      <c r="I1"/>
      <c r="K1" s="2"/>
      <c r="L1" s="2"/>
      <c r="M1" s="2"/>
    </row>
    <row r="2" spans="1:13" ht="13.15" hidden="1">
      <c r="A2" s="1" t="s">
        <v>0</v>
      </c>
      <c r="B2"/>
      <c r="D2" s="2" t="e">
        <f>MEDIAN(D9:D258)</f>
        <v>#NUM!</v>
      </c>
      <c r="E2" s="2" t="e">
        <f>MEDIAN(E9:E258)</f>
        <v>#NUM!</v>
      </c>
      <c r="F2" s="2" t="e">
        <f>MEDIAN(F9:F258)</f>
        <v>#NUM!</v>
      </c>
      <c r="H2"/>
      <c r="I2"/>
    </row>
    <row r="3" spans="1:13" ht="13.15" hidden="1">
      <c r="A3" s="1" t="s">
        <v>37</v>
      </c>
      <c r="B3"/>
      <c r="D3" s="2">
        <f>ROUND(MAX(D9:D258),2)</f>
        <v>0</v>
      </c>
      <c r="E3" s="2">
        <f>IF(D3&gt;=10,ROUNDDOWN(D3/10,0)*10,ROUNDDOWN(D3,0))</f>
        <v>0</v>
      </c>
      <c r="F3" s="2"/>
      <c r="H3"/>
      <c r="I3"/>
      <c r="L3" s="2"/>
    </row>
    <row r="4" spans="1:13" ht="13.15">
      <c r="A4" s="1"/>
      <c r="B4" s="9" t="s">
        <v>5</v>
      </c>
      <c r="D4" s="10"/>
      <c r="E4" s="2"/>
      <c r="F4" s="10"/>
      <c r="G4" s="34">
        <v>2023</v>
      </c>
      <c r="H4" s="1"/>
      <c r="I4" s="9"/>
      <c r="K4" s="10"/>
      <c r="L4" s="2"/>
      <c r="M4" s="10"/>
    </row>
    <row r="5" spans="1:13" ht="13.15">
      <c r="A5" s="1"/>
      <c r="B5" s="9"/>
      <c r="D5" s="10"/>
      <c r="E5" s="2"/>
      <c r="F5" s="2"/>
      <c r="H5" s="1"/>
      <c r="I5" s="9"/>
      <c r="K5" s="10"/>
      <c r="L5" s="2"/>
      <c r="M5" s="2"/>
    </row>
    <row r="6" spans="1:13" ht="13.15">
      <c r="A6" s="83" t="str">
        <f>CONCATENATE("Year ",G4)</f>
        <v>Year 2023</v>
      </c>
      <c r="B6" s="83"/>
      <c r="E6" s="2"/>
      <c r="H6"/>
      <c r="I6"/>
    </row>
    <row r="7" spans="1:13" ht="13.15">
      <c r="A7" s="4"/>
      <c r="B7" s="4"/>
      <c r="E7" s="2"/>
      <c r="H7"/>
      <c r="I7"/>
    </row>
    <row r="8" spans="1:13" ht="39.4">
      <c r="A8" s="7" t="s">
        <v>6</v>
      </c>
      <c r="B8" s="12" t="s">
        <v>16</v>
      </c>
      <c r="C8" s="12" t="s">
        <v>17</v>
      </c>
      <c r="D8" s="5" t="s">
        <v>1</v>
      </c>
      <c r="E8" s="4" t="s">
        <v>2</v>
      </c>
      <c r="F8" s="5" t="s">
        <v>3</v>
      </c>
      <c r="H8"/>
      <c r="I8"/>
    </row>
    <row r="9" spans="1:13">
      <c r="A9" s="21"/>
      <c r="B9" s="38"/>
      <c r="C9" s="2" t="str">
        <f>IF(OR($B9="Y",$B9="Yes"),TRUE,IF(OR($B9="N",$B9="No"),FALSE,""))</f>
        <v/>
      </c>
      <c r="D9" s="2" t="str">
        <f>IF($A9&gt;0,$A9/52,"")</f>
        <v/>
      </c>
      <c r="E9" s="2" t="str">
        <f t="shared" ref="E9:E72" si="0">IF(OR($B9="Y",$B9="Yes"),$D9,"")</f>
        <v/>
      </c>
      <c r="F9" s="2" t="str">
        <f t="shared" ref="F9:F72" si="1">IF(OR($B9="N",$B9="No"),$D9,"")</f>
        <v/>
      </c>
      <c r="H9"/>
      <c r="I9"/>
    </row>
    <row r="10" spans="1:13">
      <c r="A10" s="21"/>
      <c r="B10" s="38"/>
      <c r="C10" s="2" t="str">
        <f t="shared" ref="C10:C73" si="2">IF(OR($B10="Y",$B10="Yes"),TRUE,IF(OR($B10="N",$B10="No"),FALSE,""))</f>
        <v/>
      </c>
      <c r="D10" s="2" t="str">
        <f t="shared" ref="D10:D73" si="3">IF($A10&gt;0,$A10/52,"")</f>
        <v/>
      </c>
      <c r="E10" s="2" t="str">
        <f t="shared" si="0"/>
        <v/>
      </c>
      <c r="F10" s="2" t="str">
        <f t="shared" si="1"/>
        <v/>
      </c>
      <c r="H10"/>
      <c r="I10"/>
    </row>
    <row r="11" spans="1:13">
      <c r="A11" s="21"/>
      <c r="B11" s="38"/>
      <c r="C11" s="2" t="str">
        <f t="shared" si="2"/>
        <v/>
      </c>
      <c r="D11" s="2" t="str">
        <f t="shared" si="3"/>
        <v/>
      </c>
      <c r="E11" s="2" t="str">
        <f t="shared" si="0"/>
        <v/>
      </c>
      <c r="F11" s="2" t="str">
        <f t="shared" si="1"/>
        <v/>
      </c>
      <c r="H11"/>
      <c r="I11"/>
    </row>
    <row r="12" spans="1:13">
      <c r="A12" s="21"/>
      <c r="B12" s="38"/>
      <c r="C12" s="2" t="str">
        <f t="shared" si="2"/>
        <v/>
      </c>
      <c r="D12" s="2" t="str">
        <f t="shared" si="3"/>
        <v/>
      </c>
      <c r="E12" s="2" t="str">
        <f t="shared" si="0"/>
        <v/>
      </c>
      <c r="F12" s="2" t="str">
        <f t="shared" si="1"/>
        <v/>
      </c>
      <c r="H12"/>
      <c r="I12"/>
    </row>
    <row r="13" spans="1:13">
      <c r="A13" s="21"/>
      <c r="B13" s="37"/>
      <c r="C13" s="2" t="str">
        <f t="shared" si="2"/>
        <v/>
      </c>
      <c r="D13" s="2" t="str">
        <f t="shared" si="3"/>
        <v/>
      </c>
      <c r="E13" s="2" t="str">
        <f t="shared" si="0"/>
        <v/>
      </c>
      <c r="F13" s="2" t="str">
        <f t="shared" si="1"/>
        <v/>
      </c>
      <c r="H13"/>
      <c r="I13"/>
    </row>
    <row r="14" spans="1:13">
      <c r="A14" s="21"/>
      <c r="B14" s="37"/>
      <c r="C14" s="2" t="str">
        <f t="shared" si="2"/>
        <v/>
      </c>
      <c r="D14" s="2" t="str">
        <f t="shared" si="3"/>
        <v/>
      </c>
      <c r="E14" s="2" t="str">
        <f t="shared" si="0"/>
        <v/>
      </c>
      <c r="F14" s="2" t="str">
        <f t="shared" si="1"/>
        <v/>
      </c>
      <c r="H14"/>
      <c r="I14"/>
    </row>
    <row r="15" spans="1:13">
      <c r="A15" s="21"/>
      <c r="B15" s="37"/>
      <c r="C15" s="2" t="str">
        <f t="shared" si="2"/>
        <v/>
      </c>
      <c r="D15" s="2" t="str">
        <f t="shared" si="3"/>
        <v/>
      </c>
      <c r="E15" s="2" t="str">
        <f t="shared" si="0"/>
        <v/>
      </c>
      <c r="F15" s="2" t="str">
        <f t="shared" si="1"/>
        <v/>
      </c>
      <c r="H15"/>
      <c r="I15"/>
    </row>
    <row r="16" spans="1:13">
      <c r="A16" s="21"/>
      <c r="B16" s="37"/>
      <c r="C16" s="2" t="str">
        <f t="shared" si="2"/>
        <v/>
      </c>
      <c r="D16" s="2" t="str">
        <f t="shared" si="3"/>
        <v/>
      </c>
      <c r="E16" s="2" t="str">
        <f t="shared" si="0"/>
        <v/>
      </c>
      <c r="F16" s="2" t="str">
        <f t="shared" si="1"/>
        <v/>
      </c>
      <c r="H16"/>
      <c r="I16"/>
    </row>
    <row r="17" spans="1:9">
      <c r="A17" s="21"/>
      <c r="B17" s="37"/>
      <c r="C17" s="2" t="str">
        <f t="shared" si="2"/>
        <v/>
      </c>
      <c r="D17" s="2" t="str">
        <f t="shared" si="3"/>
        <v/>
      </c>
      <c r="E17" s="2" t="str">
        <f t="shared" si="0"/>
        <v/>
      </c>
      <c r="F17" s="2" t="str">
        <f t="shared" si="1"/>
        <v/>
      </c>
      <c r="H17"/>
      <c r="I17"/>
    </row>
    <row r="18" spans="1:9">
      <c r="A18" s="21"/>
      <c r="B18" s="37"/>
      <c r="C18" s="2" t="str">
        <f t="shared" si="2"/>
        <v/>
      </c>
      <c r="D18" s="2" t="str">
        <f t="shared" si="3"/>
        <v/>
      </c>
      <c r="E18" s="2" t="str">
        <f t="shared" si="0"/>
        <v/>
      </c>
      <c r="F18" s="2" t="str">
        <f t="shared" si="1"/>
        <v/>
      </c>
      <c r="H18"/>
      <c r="I18"/>
    </row>
    <row r="19" spans="1:9">
      <c r="A19" s="21"/>
      <c r="B19" s="37"/>
      <c r="C19" s="2" t="str">
        <f t="shared" si="2"/>
        <v/>
      </c>
      <c r="D19" s="2" t="str">
        <f t="shared" si="3"/>
        <v/>
      </c>
      <c r="E19" s="2" t="str">
        <f t="shared" si="0"/>
        <v/>
      </c>
      <c r="F19" s="2" t="str">
        <f t="shared" si="1"/>
        <v/>
      </c>
      <c r="H19"/>
      <c r="I19"/>
    </row>
    <row r="20" spans="1:9">
      <c r="A20" s="21"/>
      <c r="B20" s="37"/>
      <c r="C20" s="2" t="str">
        <f t="shared" si="2"/>
        <v/>
      </c>
      <c r="D20" s="2" t="str">
        <f t="shared" si="3"/>
        <v/>
      </c>
      <c r="E20" s="2" t="str">
        <f t="shared" si="0"/>
        <v/>
      </c>
      <c r="F20" s="2" t="str">
        <f t="shared" si="1"/>
        <v/>
      </c>
      <c r="H20"/>
      <c r="I20"/>
    </row>
    <row r="21" spans="1:9">
      <c r="A21" s="21"/>
      <c r="B21" s="37"/>
      <c r="C21" s="2" t="str">
        <f t="shared" si="2"/>
        <v/>
      </c>
      <c r="D21" s="2" t="str">
        <f t="shared" si="3"/>
        <v/>
      </c>
      <c r="E21" s="2" t="str">
        <f t="shared" si="0"/>
        <v/>
      </c>
      <c r="F21" s="2" t="str">
        <f t="shared" si="1"/>
        <v/>
      </c>
      <c r="H21"/>
      <c r="I21"/>
    </row>
    <row r="22" spans="1:9">
      <c r="A22" s="21"/>
      <c r="B22" s="37"/>
      <c r="C22" s="2" t="str">
        <f t="shared" si="2"/>
        <v/>
      </c>
      <c r="D22" s="2" t="str">
        <f t="shared" si="3"/>
        <v/>
      </c>
      <c r="E22" s="2" t="str">
        <f t="shared" si="0"/>
        <v/>
      </c>
      <c r="F22" s="2" t="str">
        <f t="shared" si="1"/>
        <v/>
      </c>
      <c r="H22"/>
      <c r="I22"/>
    </row>
    <row r="23" spans="1:9">
      <c r="A23" s="21"/>
      <c r="B23" s="37"/>
      <c r="C23" s="2" t="str">
        <f t="shared" si="2"/>
        <v/>
      </c>
      <c r="D23" s="2" t="str">
        <f t="shared" si="3"/>
        <v/>
      </c>
      <c r="E23" s="2" t="str">
        <f t="shared" si="0"/>
        <v/>
      </c>
      <c r="F23" s="2" t="str">
        <f t="shared" si="1"/>
        <v/>
      </c>
      <c r="H23"/>
      <c r="I23"/>
    </row>
    <row r="24" spans="1:9">
      <c r="A24" s="21"/>
      <c r="B24" s="37"/>
      <c r="C24" s="2" t="str">
        <f t="shared" si="2"/>
        <v/>
      </c>
      <c r="D24" s="2" t="str">
        <f t="shared" si="3"/>
        <v/>
      </c>
      <c r="E24" s="2" t="str">
        <f t="shared" si="0"/>
        <v/>
      </c>
      <c r="F24" s="2" t="str">
        <f t="shared" si="1"/>
        <v/>
      </c>
      <c r="H24"/>
      <c r="I24"/>
    </row>
    <row r="25" spans="1:9">
      <c r="A25" s="21"/>
      <c r="B25" s="37"/>
      <c r="C25" s="2" t="str">
        <f t="shared" si="2"/>
        <v/>
      </c>
      <c r="D25" s="2" t="str">
        <f t="shared" si="3"/>
        <v/>
      </c>
      <c r="E25" s="2" t="str">
        <f t="shared" si="0"/>
        <v/>
      </c>
      <c r="F25" s="2" t="str">
        <f t="shared" si="1"/>
        <v/>
      </c>
      <c r="H25"/>
      <c r="I25"/>
    </row>
    <row r="26" spans="1:9">
      <c r="A26" s="21"/>
      <c r="B26" s="37"/>
      <c r="C26" s="2" t="str">
        <f t="shared" si="2"/>
        <v/>
      </c>
      <c r="D26" s="2" t="str">
        <f t="shared" si="3"/>
        <v/>
      </c>
      <c r="E26" s="2" t="str">
        <f t="shared" si="0"/>
        <v/>
      </c>
      <c r="F26" s="2" t="str">
        <f t="shared" si="1"/>
        <v/>
      </c>
      <c r="H26"/>
      <c r="I26"/>
    </row>
    <row r="27" spans="1:9">
      <c r="A27" s="21"/>
      <c r="B27" s="37"/>
      <c r="C27" s="2" t="str">
        <f t="shared" si="2"/>
        <v/>
      </c>
      <c r="D27" s="2" t="str">
        <f t="shared" si="3"/>
        <v/>
      </c>
      <c r="E27" s="2" t="str">
        <f t="shared" si="0"/>
        <v/>
      </c>
      <c r="F27" s="2" t="str">
        <f t="shared" si="1"/>
        <v/>
      </c>
      <c r="H27"/>
      <c r="I27"/>
    </row>
    <row r="28" spans="1:9">
      <c r="A28" s="21"/>
      <c r="B28" s="37"/>
      <c r="C28" s="2" t="str">
        <f t="shared" si="2"/>
        <v/>
      </c>
      <c r="D28" s="2" t="str">
        <f t="shared" si="3"/>
        <v/>
      </c>
      <c r="E28" s="2" t="str">
        <f t="shared" si="0"/>
        <v/>
      </c>
      <c r="F28" s="2" t="str">
        <f t="shared" si="1"/>
        <v/>
      </c>
      <c r="H28"/>
      <c r="I28"/>
    </row>
    <row r="29" spans="1:9">
      <c r="A29" s="21"/>
      <c r="B29" s="37"/>
      <c r="C29" s="2" t="str">
        <f t="shared" si="2"/>
        <v/>
      </c>
      <c r="D29" s="2" t="str">
        <f t="shared" si="3"/>
        <v/>
      </c>
      <c r="E29" s="2" t="str">
        <f t="shared" si="0"/>
        <v/>
      </c>
      <c r="F29" s="2" t="str">
        <f t="shared" si="1"/>
        <v/>
      </c>
      <c r="H29"/>
      <c r="I29"/>
    </row>
    <row r="30" spans="1:9">
      <c r="A30" s="21"/>
      <c r="B30" s="37"/>
      <c r="C30" s="2" t="str">
        <f t="shared" si="2"/>
        <v/>
      </c>
      <c r="D30" s="2" t="str">
        <f t="shared" si="3"/>
        <v/>
      </c>
      <c r="E30" s="2" t="str">
        <f t="shared" si="0"/>
        <v/>
      </c>
      <c r="F30" s="2" t="str">
        <f t="shared" si="1"/>
        <v/>
      </c>
      <c r="H30"/>
      <c r="I30"/>
    </row>
    <row r="31" spans="1:9">
      <c r="A31" s="21"/>
      <c r="B31" s="37"/>
      <c r="C31" s="2" t="str">
        <f t="shared" si="2"/>
        <v/>
      </c>
      <c r="D31" s="2" t="str">
        <f t="shared" si="3"/>
        <v/>
      </c>
      <c r="E31" s="2" t="str">
        <f t="shared" si="0"/>
        <v/>
      </c>
      <c r="F31" s="2" t="str">
        <f t="shared" si="1"/>
        <v/>
      </c>
      <c r="H31"/>
      <c r="I31"/>
    </row>
    <row r="32" spans="1:9">
      <c r="A32" s="21"/>
      <c r="B32" s="37"/>
      <c r="C32" s="2" t="str">
        <f t="shared" si="2"/>
        <v/>
      </c>
      <c r="D32" s="2" t="str">
        <f t="shared" si="3"/>
        <v/>
      </c>
      <c r="E32" s="2" t="str">
        <f t="shared" si="0"/>
        <v/>
      </c>
      <c r="F32" s="2" t="str">
        <f t="shared" si="1"/>
        <v/>
      </c>
      <c r="H32"/>
      <c r="I32"/>
    </row>
    <row r="33" spans="1:9">
      <c r="A33" s="21"/>
      <c r="B33" s="37"/>
      <c r="C33" s="2" t="str">
        <f t="shared" si="2"/>
        <v/>
      </c>
      <c r="D33" s="2" t="str">
        <f t="shared" si="3"/>
        <v/>
      </c>
      <c r="E33" s="2" t="str">
        <f t="shared" si="0"/>
        <v/>
      </c>
      <c r="F33" s="2" t="str">
        <f t="shared" si="1"/>
        <v/>
      </c>
      <c r="H33"/>
      <c r="I33"/>
    </row>
    <row r="34" spans="1:9">
      <c r="A34" s="21"/>
      <c r="B34" s="37"/>
      <c r="C34" s="2" t="str">
        <f t="shared" si="2"/>
        <v/>
      </c>
      <c r="D34" s="2" t="str">
        <f t="shared" si="3"/>
        <v/>
      </c>
      <c r="E34" s="2" t="str">
        <f t="shared" si="0"/>
        <v/>
      </c>
      <c r="F34" s="2" t="str">
        <f t="shared" si="1"/>
        <v/>
      </c>
      <c r="H34"/>
      <c r="I34"/>
    </row>
    <row r="35" spans="1:9">
      <c r="A35" s="21"/>
      <c r="B35" s="37"/>
      <c r="C35" s="2" t="str">
        <f t="shared" si="2"/>
        <v/>
      </c>
      <c r="D35" s="2" t="str">
        <f t="shared" si="3"/>
        <v/>
      </c>
      <c r="E35" s="2" t="str">
        <f t="shared" si="0"/>
        <v/>
      </c>
      <c r="F35" s="2" t="str">
        <f t="shared" si="1"/>
        <v/>
      </c>
      <c r="H35"/>
      <c r="I35"/>
    </row>
    <row r="36" spans="1:9">
      <c r="A36" s="21"/>
      <c r="B36" s="37"/>
      <c r="C36" s="2" t="str">
        <f t="shared" si="2"/>
        <v/>
      </c>
      <c r="D36" s="2" t="str">
        <f t="shared" si="3"/>
        <v/>
      </c>
      <c r="E36" s="2" t="str">
        <f t="shared" si="0"/>
        <v/>
      </c>
      <c r="F36" s="2" t="str">
        <f t="shared" si="1"/>
        <v/>
      </c>
      <c r="H36"/>
      <c r="I36"/>
    </row>
    <row r="37" spans="1:9">
      <c r="A37" s="21"/>
      <c r="B37" s="37"/>
      <c r="C37" s="2" t="str">
        <f t="shared" si="2"/>
        <v/>
      </c>
      <c r="D37" s="2" t="str">
        <f t="shared" si="3"/>
        <v/>
      </c>
      <c r="E37" s="2" t="str">
        <f t="shared" si="0"/>
        <v/>
      </c>
      <c r="F37" s="2" t="str">
        <f t="shared" si="1"/>
        <v/>
      </c>
      <c r="H37"/>
      <c r="I37"/>
    </row>
    <row r="38" spans="1:9">
      <c r="A38" s="21"/>
      <c r="B38" s="37"/>
      <c r="C38" s="2" t="str">
        <f t="shared" si="2"/>
        <v/>
      </c>
      <c r="D38" s="2" t="str">
        <f t="shared" si="3"/>
        <v/>
      </c>
      <c r="E38" s="2" t="str">
        <f t="shared" si="0"/>
        <v/>
      </c>
      <c r="F38" s="2" t="str">
        <f t="shared" si="1"/>
        <v/>
      </c>
      <c r="H38"/>
      <c r="I38"/>
    </row>
    <row r="39" spans="1:9">
      <c r="A39" s="21"/>
      <c r="B39" s="37"/>
      <c r="C39" s="2" t="str">
        <f t="shared" si="2"/>
        <v/>
      </c>
      <c r="D39" s="2" t="str">
        <f t="shared" si="3"/>
        <v/>
      </c>
      <c r="E39" s="2" t="str">
        <f t="shared" si="0"/>
        <v/>
      </c>
      <c r="F39" s="2" t="str">
        <f t="shared" si="1"/>
        <v/>
      </c>
      <c r="H39"/>
      <c r="I39"/>
    </row>
    <row r="40" spans="1:9">
      <c r="A40" s="21"/>
      <c r="B40" s="37"/>
      <c r="C40" s="2" t="str">
        <f t="shared" si="2"/>
        <v/>
      </c>
      <c r="D40" s="2" t="str">
        <f t="shared" si="3"/>
        <v/>
      </c>
      <c r="E40" s="2" t="str">
        <f t="shared" si="0"/>
        <v/>
      </c>
      <c r="F40" s="2" t="str">
        <f t="shared" si="1"/>
        <v/>
      </c>
      <c r="H40"/>
      <c r="I40"/>
    </row>
    <row r="41" spans="1:9">
      <c r="A41" s="21"/>
      <c r="B41" s="38"/>
      <c r="C41" s="2" t="str">
        <f t="shared" si="2"/>
        <v/>
      </c>
      <c r="D41" s="2" t="str">
        <f t="shared" si="3"/>
        <v/>
      </c>
      <c r="E41" s="2" t="str">
        <f t="shared" si="0"/>
        <v/>
      </c>
      <c r="F41" s="2" t="str">
        <f t="shared" si="1"/>
        <v/>
      </c>
      <c r="H41"/>
      <c r="I41"/>
    </row>
    <row r="42" spans="1:9">
      <c r="A42" s="21"/>
      <c r="B42" s="38"/>
      <c r="C42" s="2" t="str">
        <f t="shared" si="2"/>
        <v/>
      </c>
      <c r="D42" s="2" t="str">
        <f t="shared" si="3"/>
        <v/>
      </c>
      <c r="E42" s="2" t="str">
        <f t="shared" si="0"/>
        <v/>
      </c>
      <c r="F42" s="2" t="str">
        <f t="shared" si="1"/>
        <v/>
      </c>
      <c r="H42"/>
      <c r="I42"/>
    </row>
    <row r="43" spans="1:9" ht="15.6" customHeight="1">
      <c r="A43" s="21"/>
      <c r="B43" s="38"/>
      <c r="C43" s="2" t="str">
        <f t="shared" si="2"/>
        <v/>
      </c>
      <c r="D43" s="2" t="str">
        <f t="shared" si="3"/>
        <v/>
      </c>
      <c r="E43" s="2" t="str">
        <f t="shared" si="0"/>
        <v/>
      </c>
      <c r="F43" s="2" t="str">
        <f t="shared" si="1"/>
        <v/>
      </c>
      <c r="H43"/>
      <c r="I43"/>
    </row>
    <row r="44" spans="1:9" ht="15.6" customHeight="1">
      <c r="A44" s="21"/>
      <c r="B44" s="38"/>
      <c r="C44" s="2" t="str">
        <f t="shared" si="2"/>
        <v/>
      </c>
      <c r="D44" s="2" t="str">
        <f t="shared" si="3"/>
        <v/>
      </c>
      <c r="E44" s="2" t="str">
        <f t="shared" si="0"/>
        <v/>
      </c>
      <c r="F44" s="2" t="str">
        <f t="shared" si="1"/>
        <v/>
      </c>
      <c r="H44"/>
      <c r="I44"/>
    </row>
    <row r="45" spans="1:9">
      <c r="A45" s="21"/>
      <c r="B45" s="38"/>
      <c r="C45" s="2" t="str">
        <f t="shared" si="2"/>
        <v/>
      </c>
      <c r="D45" s="2" t="str">
        <f t="shared" si="3"/>
        <v/>
      </c>
      <c r="E45" s="2" t="str">
        <f t="shared" si="0"/>
        <v/>
      </c>
      <c r="F45" s="2" t="str">
        <f t="shared" si="1"/>
        <v/>
      </c>
      <c r="H45"/>
      <c r="I45"/>
    </row>
    <row r="46" spans="1:9">
      <c r="A46" s="21"/>
      <c r="B46" s="38"/>
      <c r="C46" s="2" t="str">
        <f t="shared" si="2"/>
        <v/>
      </c>
      <c r="D46" s="2" t="str">
        <f t="shared" si="3"/>
        <v/>
      </c>
      <c r="E46" s="2" t="str">
        <f t="shared" si="0"/>
        <v/>
      </c>
      <c r="F46" s="2" t="str">
        <f t="shared" si="1"/>
        <v/>
      </c>
      <c r="H46"/>
      <c r="I46"/>
    </row>
    <row r="47" spans="1:9">
      <c r="A47" s="21"/>
      <c r="B47" s="38"/>
      <c r="C47" s="2" t="str">
        <f t="shared" si="2"/>
        <v/>
      </c>
      <c r="D47" s="2" t="str">
        <f t="shared" si="3"/>
        <v/>
      </c>
      <c r="E47" s="2" t="str">
        <f t="shared" si="0"/>
        <v/>
      </c>
      <c r="F47" s="2" t="str">
        <f t="shared" si="1"/>
        <v/>
      </c>
      <c r="H47"/>
      <c r="I47"/>
    </row>
    <row r="48" spans="1:9">
      <c r="A48" s="21"/>
      <c r="B48" s="38"/>
      <c r="C48" s="2" t="str">
        <f t="shared" si="2"/>
        <v/>
      </c>
      <c r="D48" s="2" t="str">
        <f t="shared" si="3"/>
        <v/>
      </c>
      <c r="E48" s="2" t="str">
        <f t="shared" si="0"/>
        <v/>
      </c>
      <c r="F48" s="2" t="str">
        <f t="shared" si="1"/>
        <v/>
      </c>
      <c r="H48"/>
      <c r="I48"/>
    </row>
    <row r="49" spans="1:9">
      <c r="A49" s="21"/>
      <c r="B49" s="38"/>
      <c r="C49" s="2" t="str">
        <f t="shared" si="2"/>
        <v/>
      </c>
      <c r="D49" s="2" t="str">
        <f t="shared" si="3"/>
        <v/>
      </c>
      <c r="E49" s="2" t="str">
        <f t="shared" si="0"/>
        <v/>
      </c>
      <c r="F49" s="2" t="str">
        <f t="shared" si="1"/>
        <v/>
      </c>
      <c r="H49"/>
      <c r="I49"/>
    </row>
    <row r="50" spans="1:9">
      <c r="A50" s="21"/>
      <c r="B50" s="38"/>
      <c r="C50" s="2" t="str">
        <f t="shared" si="2"/>
        <v/>
      </c>
      <c r="D50" s="2" t="str">
        <f t="shared" si="3"/>
        <v/>
      </c>
      <c r="E50" s="2" t="str">
        <f t="shared" si="0"/>
        <v/>
      </c>
      <c r="F50" s="2" t="str">
        <f t="shared" si="1"/>
        <v/>
      </c>
      <c r="H50"/>
      <c r="I50"/>
    </row>
    <row r="51" spans="1:9">
      <c r="A51" s="21"/>
      <c r="B51" s="38"/>
      <c r="C51" s="2" t="str">
        <f t="shared" si="2"/>
        <v/>
      </c>
      <c r="D51" s="2" t="str">
        <f t="shared" si="3"/>
        <v/>
      </c>
      <c r="E51" s="2" t="str">
        <f t="shared" si="0"/>
        <v/>
      </c>
      <c r="F51" s="2" t="str">
        <f t="shared" si="1"/>
        <v/>
      </c>
      <c r="H51"/>
      <c r="I51"/>
    </row>
    <row r="52" spans="1:9">
      <c r="A52" s="21"/>
      <c r="B52" s="38"/>
      <c r="C52" s="2" t="str">
        <f t="shared" si="2"/>
        <v/>
      </c>
      <c r="D52" s="2" t="str">
        <f t="shared" si="3"/>
        <v/>
      </c>
      <c r="E52" s="2" t="str">
        <f t="shared" si="0"/>
        <v/>
      </c>
      <c r="F52" s="2" t="str">
        <f t="shared" si="1"/>
        <v/>
      </c>
      <c r="H52"/>
      <c r="I52"/>
    </row>
    <row r="53" spans="1:9">
      <c r="A53" s="21"/>
      <c r="B53" s="38"/>
      <c r="C53" s="2" t="str">
        <f t="shared" si="2"/>
        <v/>
      </c>
      <c r="D53" s="2" t="str">
        <f t="shared" si="3"/>
        <v/>
      </c>
      <c r="E53" s="2" t="str">
        <f t="shared" si="0"/>
        <v/>
      </c>
      <c r="F53" s="2" t="str">
        <f t="shared" si="1"/>
        <v/>
      </c>
      <c r="H53"/>
      <c r="I53"/>
    </row>
    <row r="54" spans="1:9">
      <c r="A54" s="21"/>
      <c r="B54" s="38"/>
      <c r="C54" s="2" t="str">
        <f t="shared" si="2"/>
        <v/>
      </c>
      <c r="D54" s="2" t="str">
        <f t="shared" si="3"/>
        <v/>
      </c>
      <c r="E54" s="2" t="str">
        <f t="shared" si="0"/>
        <v/>
      </c>
      <c r="F54" s="2" t="str">
        <f t="shared" si="1"/>
        <v/>
      </c>
      <c r="H54"/>
      <c r="I54"/>
    </row>
    <row r="55" spans="1:9">
      <c r="A55" s="21"/>
      <c r="B55" s="38"/>
      <c r="C55" s="2" t="str">
        <f t="shared" si="2"/>
        <v/>
      </c>
      <c r="D55" s="2" t="str">
        <f t="shared" si="3"/>
        <v/>
      </c>
      <c r="E55" s="2" t="str">
        <f t="shared" si="0"/>
        <v/>
      </c>
      <c r="F55" s="2" t="str">
        <f t="shared" si="1"/>
        <v/>
      </c>
      <c r="H55"/>
      <c r="I55"/>
    </row>
    <row r="56" spans="1:9">
      <c r="A56" s="21"/>
      <c r="B56" s="38"/>
      <c r="C56" s="2" t="str">
        <f t="shared" si="2"/>
        <v/>
      </c>
      <c r="D56" s="2" t="str">
        <f t="shared" si="3"/>
        <v/>
      </c>
      <c r="E56" s="2" t="str">
        <f t="shared" si="0"/>
        <v/>
      </c>
      <c r="F56" s="2" t="str">
        <f t="shared" si="1"/>
        <v/>
      </c>
      <c r="H56"/>
      <c r="I56"/>
    </row>
    <row r="57" spans="1:9">
      <c r="A57" s="21"/>
      <c r="B57" s="38"/>
      <c r="C57" s="2" t="str">
        <f t="shared" si="2"/>
        <v/>
      </c>
      <c r="D57" s="2" t="str">
        <f t="shared" si="3"/>
        <v/>
      </c>
      <c r="E57" s="2" t="str">
        <f t="shared" si="0"/>
        <v/>
      </c>
      <c r="F57" s="2" t="str">
        <f t="shared" si="1"/>
        <v/>
      </c>
      <c r="H57"/>
      <c r="I57"/>
    </row>
    <row r="58" spans="1:9">
      <c r="A58" s="21"/>
      <c r="B58" s="38"/>
      <c r="C58" s="2" t="str">
        <f t="shared" si="2"/>
        <v/>
      </c>
      <c r="D58" s="2" t="str">
        <f t="shared" si="3"/>
        <v/>
      </c>
      <c r="E58" s="2" t="str">
        <f t="shared" si="0"/>
        <v/>
      </c>
      <c r="F58" s="2" t="str">
        <f t="shared" si="1"/>
        <v/>
      </c>
      <c r="H58"/>
      <c r="I58"/>
    </row>
    <row r="59" spans="1:9">
      <c r="A59" s="21"/>
      <c r="B59" s="37"/>
      <c r="C59" s="2" t="str">
        <f t="shared" si="2"/>
        <v/>
      </c>
      <c r="D59" s="2" t="str">
        <f t="shared" si="3"/>
        <v/>
      </c>
      <c r="E59" s="2" t="str">
        <f t="shared" si="0"/>
        <v/>
      </c>
      <c r="F59" s="2" t="str">
        <f t="shared" si="1"/>
        <v/>
      </c>
      <c r="H59"/>
      <c r="I59"/>
    </row>
    <row r="60" spans="1:9">
      <c r="A60" s="21"/>
      <c r="B60" s="37"/>
      <c r="C60" s="2" t="str">
        <f t="shared" si="2"/>
        <v/>
      </c>
      <c r="D60" s="2" t="str">
        <f t="shared" si="3"/>
        <v/>
      </c>
      <c r="E60" s="2" t="str">
        <f t="shared" si="0"/>
        <v/>
      </c>
      <c r="F60" s="2" t="str">
        <f t="shared" si="1"/>
        <v/>
      </c>
      <c r="H60"/>
      <c r="I60"/>
    </row>
    <row r="61" spans="1:9" ht="15.6" customHeight="1">
      <c r="A61" s="21"/>
      <c r="B61" s="37"/>
      <c r="C61" s="2" t="str">
        <f t="shared" si="2"/>
        <v/>
      </c>
      <c r="D61" s="2" t="str">
        <f t="shared" si="3"/>
        <v/>
      </c>
      <c r="E61" s="2" t="str">
        <f t="shared" si="0"/>
        <v/>
      </c>
      <c r="F61" s="2" t="str">
        <f t="shared" si="1"/>
        <v/>
      </c>
      <c r="H61"/>
      <c r="I61"/>
    </row>
    <row r="62" spans="1:9" ht="13.25" customHeight="1">
      <c r="A62" s="21"/>
      <c r="B62" s="37"/>
      <c r="C62" s="2" t="str">
        <f t="shared" si="2"/>
        <v/>
      </c>
      <c r="D62" s="2" t="str">
        <f t="shared" si="3"/>
        <v/>
      </c>
      <c r="E62" s="2" t="str">
        <f t="shared" si="0"/>
        <v/>
      </c>
      <c r="F62" s="2" t="str">
        <f t="shared" si="1"/>
        <v/>
      </c>
      <c r="H62"/>
      <c r="I62"/>
    </row>
    <row r="63" spans="1:9">
      <c r="A63" s="21"/>
      <c r="B63" s="37"/>
      <c r="C63" s="2" t="str">
        <f t="shared" si="2"/>
        <v/>
      </c>
      <c r="D63" s="2" t="str">
        <f t="shared" si="3"/>
        <v/>
      </c>
      <c r="E63" s="2" t="str">
        <f t="shared" si="0"/>
        <v/>
      </c>
      <c r="F63" s="2" t="str">
        <f t="shared" si="1"/>
        <v/>
      </c>
      <c r="H63"/>
      <c r="I63"/>
    </row>
    <row r="64" spans="1:9">
      <c r="A64" s="21"/>
      <c r="B64" s="37"/>
      <c r="C64" s="2" t="str">
        <f t="shared" si="2"/>
        <v/>
      </c>
      <c r="D64" s="2" t="str">
        <f t="shared" si="3"/>
        <v/>
      </c>
      <c r="E64" s="2" t="str">
        <f t="shared" si="0"/>
        <v/>
      </c>
      <c r="F64" s="2" t="str">
        <f t="shared" si="1"/>
        <v/>
      </c>
      <c r="H64"/>
      <c r="I64"/>
    </row>
    <row r="65" spans="1:9">
      <c r="A65" s="21"/>
      <c r="B65" s="37"/>
      <c r="C65" s="2" t="str">
        <f t="shared" si="2"/>
        <v/>
      </c>
      <c r="D65" s="2" t="str">
        <f t="shared" si="3"/>
        <v/>
      </c>
      <c r="E65" s="2" t="str">
        <f t="shared" si="0"/>
        <v/>
      </c>
      <c r="F65" s="2" t="str">
        <f t="shared" si="1"/>
        <v/>
      </c>
      <c r="H65"/>
      <c r="I65"/>
    </row>
    <row r="66" spans="1:9">
      <c r="A66" s="21"/>
      <c r="B66" s="37"/>
      <c r="C66" s="2" t="str">
        <f t="shared" si="2"/>
        <v/>
      </c>
      <c r="D66" s="2" t="str">
        <f t="shared" si="3"/>
        <v/>
      </c>
      <c r="E66" s="2" t="str">
        <f t="shared" si="0"/>
        <v/>
      </c>
      <c r="F66" s="2" t="str">
        <f t="shared" si="1"/>
        <v/>
      </c>
      <c r="H66"/>
      <c r="I66"/>
    </row>
    <row r="67" spans="1:9">
      <c r="A67" s="21"/>
      <c r="B67" s="37"/>
      <c r="C67" s="2" t="str">
        <f t="shared" si="2"/>
        <v/>
      </c>
      <c r="D67" s="2" t="str">
        <f t="shared" si="3"/>
        <v/>
      </c>
      <c r="E67" s="2" t="str">
        <f t="shared" si="0"/>
        <v/>
      </c>
      <c r="F67" s="2" t="str">
        <f t="shared" si="1"/>
        <v/>
      </c>
      <c r="H67"/>
      <c r="I67"/>
    </row>
    <row r="68" spans="1:9">
      <c r="A68" s="21"/>
      <c r="B68" s="38"/>
      <c r="C68" s="2" t="str">
        <f t="shared" si="2"/>
        <v/>
      </c>
      <c r="D68" s="2" t="str">
        <f t="shared" si="3"/>
        <v/>
      </c>
      <c r="E68" s="2" t="str">
        <f t="shared" si="0"/>
        <v/>
      </c>
      <c r="F68" s="2" t="str">
        <f t="shared" si="1"/>
        <v/>
      </c>
      <c r="H68"/>
      <c r="I68"/>
    </row>
    <row r="69" spans="1:9">
      <c r="A69" s="21"/>
      <c r="B69" s="37"/>
      <c r="C69" s="2" t="str">
        <f t="shared" si="2"/>
        <v/>
      </c>
      <c r="D69" s="2" t="str">
        <f t="shared" si="3"/>
        <v/>
      </c>
      <c r="E69" s="2" t="str">
        <f t="shared" si="0"/>
        <v/>
      </c>
      <c r="F69" s="2" t="str">
        <f t="shared" si="1"/>
        <v/>
      </c>
      <c r="H69"/>
      <c r="I69"/>
    </row>
    <row r="70" spans="1:9">
      <c r="A70" s="21"/>
      <c r="B70" s="37"/>
      <c r="C70" s="2" t="str">
        <f t="shared" si="2"/>
        <v/>
      </c>
      <c r="D70" s="2" t="str">
        <f t="shared" si="3"/>
        <v/>
      </c>
      <c r="E70" s="2" t="str">
        <f t="shared" si="0"/>
        <v/>
      </c>
      <c r="F70" s="2" t="str">
        <f t="shared" si="1"/>
        <v/>
      </c>
      <c r="H70"/>
      <c r="I70"/>
    </row>
    <row r="71" spans="1:9">
      <c r="A71" s="21"/>
      <c r="B71" s="37"/>
      <c r="C71" s="2" t="str">
        <f t="shared" si="2"/>
        <v/>
      </c>
      <c r="D71" s="2" t="str">
        <f t="shared" si="3"/>
        <v/>
      </c>
      <c r="E71" s="2" t="str">
        <f t="shared" si="0"/>
        <v/>
      </c>
      <c r="F71" s="2" t="str">
        <f t="shared" si="1"/>
        <v/>
      </c>
      <c r="H71"/>
      <c r="I71"/>
    </row>
    <row r="72" spans="1:9">
      <c r="A72" s="21"/>
      <c r="B72" s="37"/>
      <c r="C72" s="2" t="str">
        <f t="shared" si="2"/>
        <v/>
      </c>
      <c r="D72" s="2" t="str">
        <f t="shared" si="3"/>
        <v/>
      </c>
      <c r="E72" s="2" t="str">
        <f t="shared" si="0"/>
        <v/>
      </c>
      <c r="F72" s="2" t="str">
        <f t="shared" si="1"/>
        <v/>
      </c>
      <c r="H72"/>
      <c r="I72"/>
    </row>
    <row r="73" spans="1:9">
      <c r="A73" s="21"/>
      <c r="B73" s="37"/>
      <c r="C73" s="2" t="str">
        <f t="shared" si="2"/>
        <v/>
      </c>
      <c r="D73" s="2" t="str">
        <f t="shared" si="3"/>
        <v/>
      </c>
      <c r="E73" s="2" t="str">
        <f t="shared" ref="E73:E136" si="4">IF(OR($B73="Y",$B73="Yes"),$D73,"")</f>
        <v/>
      </c>
      <c r="F73" s="2" t="str">
        <f t="shared" ref="F73:F136" si="5">IF(OR($B73="N",$B73="No"),$D73,"")</f>
        <v/>
      </c>
      <c r="H73"/>
      <c r="I73"/>
    </row>
    <row r="74" spans="1:9">
      <c r="A74" s="21"/>
      <c r="B74" s="37"/>
      <c r="C74" s="2" t="str">
        <f t="shared" ref="C74:C137" si="6">IF(OR($B74="Y",$B74="Yes"),TRUE,IF(OR($B74="N",$B74="No"),FALSE,""))</f>
        <v/>
      </c>
      <c r="D74" s="2" t="str">
        <f t="shared" ref="D74:D137" si="7">IF($A74&gt;0,$A74/52,"")</f>
        <v/>
      </c>
      <c r="E74" s="2" t="str">
        <f t="shared" si="4"/>
        <v/>
      </c>
      <c r="F74" s="2" t="str">
        <f t="shared" si="5"/>
        <v/>
      </c>
      <c r="H74"/>
      <c r="I74"/>
    </row>
    <row r="75" spans="1:9">
      <c r="A75" s="21"/>
      <c r="B75" s="37"/>
      <c r="C75" s="2" t="str">
        <f t="shared" si="6"/>
        <v/>
      </c>
      <c r="D75" s="2" t="str">
        <f t="shared" si="7"/>
        <v/>
      </c>
      <c r="E75" s="2" t="str">
        <f t="shared" si="4"/>
        <v/>
      </c>
      <c r="F75" s="2" t="str">
        <f t="shared" si="5"/>
        <v/>
      </c>
      <c r="H75"/>
      <c r="I75"/>
    </row>
    <row r="76" spans="1:9">
      <c r="A76" s="21"/>
      <c r="B76" s="37"/>
      <c r="C76" s="2" t="str">
        <f t="shared" si="6"/>
        <v/>
      </c>
      <c r="D76" s="2" t="str">
        <f t="shared" si="7"/>
        <v/>
      </c>
      <c r="E76" s="2" t="str">
        <f t="shared" si="4"/>
        <v/>
      </c>
      <c r="F76" s="2" t="str">
        <f t="shared" si="5"/>
        <v/>
      </c>
      <c r="H76"/>
      <c r="I76"/>
    </row>
    <row r="77" spans="1:9">
      <c r="A77" s="21"/>
      <c r="B77" s="37"/>
      <c r="C77" s="2" t="str">
        <f t="shared" si="6"/>
        <v/>
      </c>
      <c r="D77" s="2" t="str">
        <f t="shared" si="7"/>
        <v/>
      </c>
      <c r="E77" s="2" t="str">
        <f t="shared" si="4"/>
        <v/>
      </c>
      <c r="F77" s="2" t="str">
        <f t="shared" si="5"/>
        <v/>
      </c>
      <c r="H77"/>
      <c r="I77"/>
    </row>
    <row r="78" spans="1:9">
      <c r="A78" s="21"/>
      <c r="B78" s="37"/>
      <c r="C78" s="2" t="str">
        <f t="shared" si="6"/>
        <v/>
      </c>
      <c r="D78" s="2" t="str">
        <f t="shared" si="7"/>
        <v/>
      </c>
      <c r="E78" s="2" t="str">
        <f t="shared" si="4"/>
        <v/>
      </c>
      <c r="F78" s="2" t="str">
        <f t="shared" si="5"/>
        <v/>
      </c>
      <c r="H78"/>
      <c r="I78"/>
    </row>
    <row r="79" spans="1:9">
      <c r="A79" s="21"/>
      <c r="B79" s="37"/>
      <c r="C79" s="2" t="str">
        <f t="shared" si="6"/>
        <v/>
      </c>
      <c r="D79" s="2" t="str">
        <f t="shared" si="7"/>
        <v/>
      </c>
      <c r="E79" s="2" t="str">
        <f t="shared" si="4"/>
        <v/>
      </c>
      <c r="F79" s="2" t="str">
        <f t="shared" si="5"/>
        <v/>
      </c>
      <c r="H79"/>
      <c r="I79"/>
    </row>
    <row r="80" spans="1:9">
      <c r="A80" s="21"/>
      <c r="B80" s="37"/>
      <c r="C80" s="2" t="str">
        <f t="shared" si="6"/>
        <v/>
      </c>
      <c r="D80" s="2" t="str">
        <f t="shared" si="7"/>
        <v/>
      </c>
      <c r="E80" s="2" t="str">
        <f t="shared" si="4"/>
        <v/>
      </c>
      <c r="F80" s="2" t="str">
        <f t="shared" si="5"/>
        <v/>
      </c>
      <c r="H80"/>
      <c r="I80"/>
    </row>
    <row r="81" spans="1:9">
      <c r="A81" s="21"/>
      <c r="B81" s="37"/>
      <c r="C81" s="2" t="str">
        <f t="shared" si="6"/>
        <v/>
      </c>
      <c r="D81" s="2" t="str">
        <f t="shared" si="7"/>
        <v/>
      </c>
      <c r="E81" s="2" t="str">
        <f t="shared" si="4"/>
        <v/>
      </c>
      <c r="F81" s="2" t="str">
        <f t="shared" si="5"/>
        <v/>
      </c>
      <c r="H81"/>
      <c r="I81"/>
    </row>
    <row r="82" spans="1:9">
      <c r="A82" s="21"/>
      <c r="B82" s="37"/>
      <c r="C82" s="2" t="str">
        <f t="shared" si="6"/>
        <v/>
      </c>
      <c r="D82" s="2" t="str">
        <f t="shared" si="7"/>
        <v/>
      </c>
      <c r="E82" s="2" t="str">
        <f t="shared" si="4"/>
        <v/>
      </c>
      <c r="F82" s="2" t="str">
        <f t="shared" si="5"/>
        <v/>
      </c>
      <c r="H82"/>
      <c r="I82"/>
    </row>
    <row r="83" spans="1:9">
      <c r="A83" s="21"/>
      <c r="B83" s="37"/>
      <c r="C83" s="2" t="str">
        <f t="shared" si="6"/>
        <v/>
      </c>
      <c r="D83" s="2" t="str">
        <f t="shared" si="7"/>
        <v/>
      </c>
      <c r="E83" s="2" t="str">
        <f t="shared" si="4"/>
        <v/>
      </c>
      <c r="F83" s="2" t="str">
        <f t="shared" si="5"/>
        <v/>
      </c>
      <c r="H83"/>
      <c r="I83"/>
    </row>
    <row r="84" spans="1:9">
      <c r="A84" s="21"/>
      <c r="B84" s="37"/>
      <c r="C84" s="2" t="str">
        <f t="shared" si="6"/>
        <v/>
      </c>
      <c r="D84" s="2" t="str">
        <f t="shared" si="7"/>
        <v/>
      </c>
      <c r="E84" s="2" t="str">
        <f t="shared" si="4"/>
        <v/>
      </c>
      <c r="F84" s="2" t="str">
        <f t="shared" si="5"/>
        <v/>
      </c>
      <c r="H84"/>
      <c r="I84"/>
    </row>
    <row r="85" spans="1:9">
      <c r="A85" s="21"/>
      <c r="B85" s="37"/>
      <c r="C85" s="2" t="str">
        <f t="shared" si="6"/>
        <v/>
      </c>
      <c r="D85" s="2" t="str">
        <f t="shared" si="7"/>
        <v/>
      </c>
      <c r="E85" s="2" t="str">
        <f t="shared" si="4"/>
        <v/>
      </c>
      <c r="F85" s="2" t="str">
        <f t="shared" si="5"/>
        <v/>
      </c>
      <c r="H85"/>
      <c r="I85"/>
    </row>
    <row r="86" spans="1:9">
      <c r="A86" s="21"/>
      <c r="B86" s="37"/>
      <c r="C86" s="2" t="str">
        <f t="shared" si="6"/>
        <v/>
      </c>
      <c r="D86" s="2" t="str">
        <f t="shared" si="7"/>
        <v/>
      </c>
      <c r="E86" s="2" t="str">
        <f t="shared" si="4"/>
        <v/>
      </c>
      <c r="F86" s="2" t="str">
        <f t="shared" si="5"/>
        <v/>
      </c>
      <c r="H86"/>
      <c r="I86"/>
    </row>
    <row r="87" spans="1:9">
      <c r="A87" s="21"/>
      <c r="B87" s="37"/>
      <c r="C87" s="2" t="str">
        <f t="shared" si="6"/>
        <v/>
      </c>
      <c r="D87" s="2" t="str">
        <f t="shared" si="7"/>
        <v/>
      </c>
      <c r="E87" s="2" t="str">
        <f t="shared" si="4"/>
        <v/>
      </c>
      <c r="F87" s="2" t="str">
        <f t="shared" si="5"/>
        <v/>
      </c>
      <c r="H87"/>
      <c r="I87"/>
    </row>
    <row r="88" spans="1:9">
      <c r="A88" s="21"/>
      <c r="B88" s="37"/>
      <c r="C88" s="2" t="str">
        <f t="shared" si="6"/>
        <v/>
      </c>
      <c r="D88" s="2" t="str">
        <f t="shared" si="7"/>
        <v/>
      </c>
      <c r="E88" s="2" t="str">
        <f t="shared" si="4"/>
        <v/>
      </c>
      <c r="F88" s="2" t="str">
        <f t="shared" si="5"/>
        <v/>
      </c>
      <c r="H88"/>
      <c r="I88"/>
    </row>
    <row r="89" spans="1:9">
      <c r="A89" s="21"/>
      <c r="B89" s="37"/>
      <c r="C89" s="2" t="str">
        <f t="shared" si="6"/>
        <v/>
      </c>
      <c r="D89" s="2" t="str">
        <f t="shared" si="7"/>
        <v/>
      </c>
      <c r="E89" s="2" t="str">
        <f t="shared" si="4"/>
        <v/>
      </c>
      <c r="F89" s="2" t="str">
        <f t="shared" si="5"/>
        <v/>
      </c>
      <c r="H89"/>
      <c r="I89"/>
    </row>
    <row r="90" spans="1:9">
      <c r="A90" s="21"/>
      <c r="B90" s="37"/>
      <c r="C90" s="2" t="str">
        <f t="shared" si="6"/>
        <v/>
      </c>
      <c r="D90" s="2" t="str">
        <f t="shared" si="7"/>
        <v/>
      </c>
      <c r="E90" s="2" t="str">
        <f t="shared" si="4"/>
        <v/>
      </c>
      <c r="F90" s="2" t="str">
        <f t="shared" si="5"/>
        <v/>
      </c>
      <c r="H90"/>
      <c r="I90"/>
    </row>
    <row r="91" spans="1:9">
      <c r="A91" s="21"/>
      <c r="B91" s="37"/>
      <c r="C91" s="2" t="str">
        <f t="shared" si="6"/>
        <v/>
      </c>
      <c r="D91" s="2" t="str">
        <f t="shared" si="7"/>
        <v/>
      </c>
      <c r="E91" s="2" t="str">
        <f t="shared" si="4"/>
        <v/>
      </c>
      <c r="F91" s="2" t="str">
        <f t="shared" si="5"/>
        <v/>
      </c>
      <c r="H91"/>
      <c r="I91"/>
    </row>
    <row r="92" spans="1:9">
      <c r="A92" s="21"/>
      <c r="B92" s="37"/>
      <c r="C92" s="2" t="str">
        <f t="shared" si="6"/>
        <v/>
      </c>
      <c r="D92" s="2" t="str">
        <f t="shared" si="7"/>
        <v/>
      </c>
      <c r="E92" s="2" t="str">
        <f t="shared" si="4"/>
        <v/>
      </c>
      <c r="F92" s="2" t="str">
        <f t="shared" si="5"/>
        <v/>
      </c>
      <c r="H92"/>
      <c r="I92"/>
    </row>
    <row r="93" spans="1:9">
      <c r="A93" s="21"/>
      <c r="B93" s="37"/>
      <c r="C93" s="2" t="str">
        <f t="shared" si="6"/>
        <v/>
      </c>
      <c r="D93" s="2" t="str">
        <f t="shared" si="7"/>
        <v/>
      </c>
      <c r="E93" s="2" t="str">
        <f t="shared" si="4"/>
        <v/>
      </c>
      <c r="F93" s="2" t="str">
        <f t="shared" si="5"/>
        <v/>
      </c>
      <c r="H93"/>
      <c r="I93"/>
    </row>
    <row r="94" spans="1:9">
      <c r="A94" s="21"/>
      <c r="B94" s="37"/>
      <c r="C94" s="2" t="str">
        <f t="shared" si="6"/>
        <v/>
      </c>
      <c r="D94" s="2" t="str">
        <f t="shared" si="7"/>
        <v/>
      </c>
      <c r="E94" s="2" t="str">
        <f t="shared" si="4"/>
        <v/>
      </c>
      <c r="F94" s="2" t="str">
        <f t="shared" si="5"/>
        <v/>
      </c>
      <c r="H94"/>
      <c r="I94"/>
    </row>
    <row r="95" spans="1:9">
      <c r="A95" s="21"/>
      <c r="B95" s="37"/>
      <c r="C95" s="2" t="str">
        <f t="shared" si="6"/>
        <v/>
      </c>
      <c r="D95" s="2" t="str">
        <f t="shared" si="7"/>
        <v/>
      </c>
      <c r="E95" s="2" t="str">
        <f t="shared" si="4"/>
        <v/>
      </c>
      <c r="F95" s="2" t="str">
        <f t="shared" si="5"/>
        <v/>
      </c>
      <c r="H95"/>
      <c r="I95"/>
    </row>
    <row r="96" spans="1:9">
      <c r="A96" s="21"/>
      <c r="B96" s="37"/>
      <c r="C96" s="2" t="str">
        <f t="shared" si="6"/>
        <v/>
      </c>
      <c r="D96" s="2" t="str">
        <f t="shared" si="7"/>
        <v/>
      </c>
      <c r="E96" s="2" t="str">
        <f t="shared" si="4"/>
        <v/>
      </c>
      <c r="F96" s="2" t="str">
        <f t="shared" si="5"/>
        <v/>
      </c>
      <c r="H96"/>
      <c r="I96"/>
    </row>
    <row r="97" spans="1:9">
      <c r="A97" s="21"/>
      <c r="B97" s="37"/>
      <c r="C97" s="2" t="str">
        <f t="shared" si="6"/>
        <v/>
      </c>
      <c r="D97" s="2" t="str">
        <f t="shared" si="7"/>
        <v/>
      </c>
      <c r="E97" s="2" t="str">
        <f t="shared" si="4"/>
        <v/>
      </c>
      <c r="F97" s="2" t="str">
        <f t="shared" si="5"/>
        <v/>
      </c>
      <c r="H97"/>
      <c r="I97"/>
    </row>
    <row r="98" spans="1:9">
      <c r="A98" s="21"/>
      <c r="B98" s="37"/>
      <c r="C98" s="2" t="str">
        <f t="shared" si="6"/>
        <v/>
      </c>
      <c r="D98" s="2" t="str">
        <f t="shared" si="7"/>
        <v/>
      </c>
      <c r="E98" s="2" t="str">
        <f t="shared" si="4"/>
        <v/>
      </c>
      <c r="F98" s="2" t="str">
        <f t="shared" si="5"/>
        <v/>
      </c>
      <c r="H98"/>
      <c r="I98"/>
    </row>
    <row r="99" spans="1:9">
      <c r="A99" s="21"/>
      <c r="B99" s="37"/>
      <c r="C99" s="2" t="str">
        <f t="shared" si="6"/>
        <v/>
      </c>
      <c r="D99" s="2" t="str">
        <f t="shared" si="7"/>
        <v/>
      </c>
      <c r="E99" s="2" t="str">
        <f t="shared" si="4"/>
        <v/>
      </c>
      <c r="F99" s="2" t="str">
        <f t="shared" si="5"/>
        <v/>
      </c>
      <c r="H99"/>
      <c r="I99"/>
    </row>
    <row r="100" spans="1:9">
      <c r="A100" s="21"/>
      <c r="B100" s="37"/>
      <c r="C100" s="2" t="str">
        <f t="shared" si="6"/>
        <v/>
      </c>
      <c r="D100" s="2" t="str">
        <f t="shared" si="7"/>
        <v/>
      </c>
      <c r="E100" s="2" t="str">
        <f t="shared" si="4"/>
        <v/>
      </c>
      <c r="F100" s="2" t="str">
        <f t="shared" si="5"/>
        <v/>
      </c>
      <c r="H100"/>
      <c r="I100"/>
    </row>
    <row r="101" spans="1:9">
      <c r="A101" s="21"/>
      <c r="B101" s="37"/>
      <c r="C101" s="2" t="str">
        <f t="shared" si="6"/>
        <v/>
      </c>
      <c r="D101" s="2" t="str">
        <f t="shared" si="7"/>
        <v/>
      </c>
      <c r="E101" s="2" t="str">
        <f t="shared" si="4"/>
        <v/>
      </c>
      <c r="F101" s="2" t="str">
        <f t="shared" si="5"/>
        <v/>
      </c>
      <c r="H101"/>
      <c r="I101"/>
    </row>
    <row r="102" spans="1:9">
      <c r="A102" s="21"/>
      <c r="B102" s="37"/>
      <c r="C102" s="2" t="str">
        <f t="shared" si="6"/>
        <v/>
      </c>
      <c r="D102" s="2" t="str">
        <f t="shared" si="7"/>
        <v/>
      </c>
      <c r="E102" s="2" t="str">
        <f t="shared" si="4"/>
        <v/>
      </c>
      <c r="F102" s="2" t="str">
        <f t="shared" si="5"/>
        <v/>
      </c>
      <c r="H102"/>
      <c r="I102"/>
    </row>
    <row r="103" spans="1:9">
      <c r="A103" s="21"/>
      <c r="B103" s="37"/>
      <c r="C103" s="2" t="str">
        <f t="shared" si="6"/>
        <v/>
      </c>
      <c r="D103" s="2" t="str">
        <f t="shared" si="7"/>
        <v/>
      </c>
      <c r="E103" s="2" t="str">
        <f t="shared" si="4"/>
        <v/>
      </c>
      <c r="F103" s="2" t="str">
        <f t="shared" si="5"/>
        <v/>
      </c>
      <c r="H103"/>
      <c r="I103"/>
    </row>
    <row r="104" spans="1:9">
      <c r="A104" s="21"/>
      <c r="B104" s="37"/>
      <c r="C104" s="2" t="str">
        <f t="shared" si="6"/>
        <v/>
      </c>
      <c r="D104" s="2" t="str">
        <f t="shared" si="7"/>
        <v/>
      </c>
      <c r="E104" s="2" t="str">
        <f t="shared" si="4"/>
        <v/>
      </c>
      <c r="F104" s="2" t="str">
        <f t="shared" si="5"/>
        <v/>
      </c>
      <c r="H104"/>
      <c r="I104"/>
    </row>
    <row r="105" spans="1:9">
      <c r="A105" s="21"/>
      <c r="B105" s="37"/>
      <c r="C105" s="2" t="str">
        <f t="shared" si="6"/>
        <v/>
      </c>
      <c r="D105" s="2" t="str">
        <f t="shared" si="7"/>
        <v/>
      </c>
      <c r="E105" s="2" t="str">
        <f t="shared" si="4"/>
        <v/>
      </c>
      <c r="F105" s="2" t="str">
        <f t="shared" si="5"/>
        <v/>
      </c>
      <c r="H105"/>
      <c r="I105"/>
    </row>
    <row r="106" spans="1:9">
      <c r="A106" s="21"/>
      <c r="B106" s="37"/>
      <c r="C106" s="2" t="str">
        <f t="shared" si="6"/>
        <v/>
      </c>
      <c r="D106" s="2" t="str">
        <f t="shared" si="7"/>
        <v/>
      </c>
      <c r="E106" s="2" t="str">
        <f t="shared" si="4"/>
        <v/>
      </c>
      <c r="F106" s="2" t="str">
        <f t="shared" si="5"/>
        <v/>
      </c>
      <c r="H106"/>
      <c r="I106"/>
    </row>
    <row r="107" spans="1:9">
      <c r="A107" s="21"/>
      <c r="B107" s="37"/>
      <c r="C107" s="2" t="str">
        <f t="shared" si="6"/>
        <v/>
      </c>
      <c r="D107" s="2" t="str">
        <f t="shared" si="7"/>
        <v/>
      </c>
      <c r="E107" s="2" t="str">
        <f t="shared" si="4"/>
        <v/>
      </c>
      <c r="F107" s="2" t="str">
        <f t="shared" si="5"/>
        <v/>
      </c>
      <c r="H107"/>
      <c r="I107"/>
    </row>
    <row r="108" spans="1:9">
      <c r="A108" s="21"/>
      <c r="B108" s="37"/>
      <c r="C108" s="2" t="str">
        <f t="shared" si="6"/>
        <v/>
      </c>
      <c r="D108" s="2" t="str">
        <f t="shared" si="7"/>
        <v/>
      </c>
      <c r="E108" s="2" t="str">
        <f t="shared" si="4"/>
        <v/>
      </c>
      <c r="F108" s="2" t="str">
        <f t="shared" si="5"/>
        <v/>
      </c>
      <c r="H108"/>
      <c r="I108"/>
    </row>
    <row r="109" spans="1:9">
      <c r="A109" s="21"/>
      <c r="B109" s="37"/>
      <c r="C109" s="2" t="str">
        <f t="shared" si="6"/>
        <v/>
      </c>
      <c r="D109" s="2" t="str">
        <f t="shared" si="7"/>
        <v/>
      </c>
      <c r="E109" s="2" t="str">
        <f t="shared" si="4"/>
        <v/>
      </c>
      <c r="F109" s="2" t="str">
        <f t="shared" si="5"/>
        <v/>
      </c>
      <c r="H109"/>
      <c r="I109"/>
    </row>
    <row r="110" spans="1:9">
      <c r="A110" s="21"/>
      <c r="B110" s="37"/>
      <c r="C110" s="2" t="str">
        <f t="shared" si="6"/>
        <v/>
      </c>
      <c r="D110" s="2" t="str">
        <f t="shared" si="7"/>
        <v/>
      </c>
      <c r="E110" s="2" t="str">
        <f t="shared" si="4"/>
        <v/>
      </c>
      <c r="F110" s="2" t="str">
        <f t="shared" si="5"/>
        <v/>
      </c>
      <c r="H110"/>
      <c r="I110"/>
    </row>
    <row r="111" spans="1:9">
      <c r="A111" s="21"/>
      <c r="B111" s="37"/>
      <c r="C111" s="2" t="str">
        <f t="shared" si="6"/>
        <v/>
      </c>
      <c r="D111" s="2" t="str">
        <f t="shared" si="7"/>
        <v/>
      </c>
      <c r="E111" s="2" t="str">
        <f t="shared" si="4"/>
        <v/>
      </c>
      <c r="F111" s="2" t="str">
        <f t="shared" si="5"/>
        <v/>
      </c>
      <c r="H111"/>
      <c r="I111"/>
    </row>
    <row r="112" spans="1:9">
      <c r="A112" s="21"/>
      <c r="B112" s="37"/>
      <c r="C112" s="2" t="str">
        <f t="shared" si="6"/>
        <v/>
      </c>
      <c r="D112" s="2" t="str">
        <f t="shared" si="7"/>
        <v/>
      </c>
      <c r="E112" s="2" t="str">
        <f t="shared" si="4"/>
        <v/>
      </c>
      <c r="F112" s="2" t="str">
        <f t="shared" si="5"/>
        <v/>
      </c>
      <c r="H112"/>
      <c r="I112"/>
    </row>
    <row r="113" spans="1:9">
      <c r="A113" s="21"/>
      <c r="B113" s="37"/>
      <c r="C113" s="2" t="str">
        <f t="shared" si="6"/>
        <v/>
      </c>
      <c r="D113" s="2" t="str">
        <f t="shared" si="7"/>
        <v/>
      </c>
      <c r="E113" s="2" t="str">
        <f t="shared" si="4"/>
        <v/>
      </c>
      <c r="F113" s="2" t="str">
        <f t="shared" si="5"/>
        <v/>
      </c>
      <c r="H113"/>
      <c r="I113"/>
    </row>
    <row r="114" spans="1:9">
      <c r="A114" s="21"/>
      <c r="B114" s="37"/>
      <c r="C114" s="2" t="str">
        <f t="shared" si="6"/>
        <v/>
      </c>
      <c r="D114" s="2" t="str">
        <f t="shared" si="7"/>
        <v/>
      </c>
      <c r="E114" s="2" t="str">
        <f t="shared" si="4"/>
        <v/>
      </c>
      <c r="F114" s="2" t="str">
        <f t="shared" si="5"/>
        <v/>
      </c>
      <c r="H114"/>
      <c r="I114"/>
    </row>
    <row r="115" spans="1:9">
      <c r="A115" s="21"/>
      <c r="B115" s="38"/>
      <c r="C115" s="2" t="str">
        <f t="shared" si="6"/>
        <v/>
      </c>
      <c r="D115" s="2" t="str">
        <f t="shared" si="7"/>
        <v/>
      </c>
      <c r="E115" s="2" t="str">
        <f t="shared" si="4"/>
        <v/>
      </c>
      <c r="F115" s="2" t="str">
        <f t="shared" si="5"/>
        <v/>
      </c>
      <c r="H115"/>
      <c r="I115"/>
    </row>
    <row r="116" spans="1:9">
      <c r="A116" s="21"/>
      <c r="B116" s="37"/>
      <c r="C116" s="2" t="str">
        <f t="shared" si="6"/>
        <v/>
      </c>
      <c r="D116" s="2" t="str">
        <f t="shared" si="7"/>
        <v/>
      </c>
      <c r="E116" s="2" t="str">
        <f t="shared" si="4"/>
        <v/>
      </c>
      <c r="F116" s="2" t="str">
        <f t="shared" si="5"/>
        <v/>
      </c>
      <c r="H116"/>
      <c r="I116"/>
    </row>
    <row r="117" spans="1:9">
      <c r="A117" s="21"/>
      <c r="B117" s="37"/>
      <c r="C117" s="2" t="str">
        <f t="shared" si="6"/>
        <v/>
      </c>
      <c r="D117" s="2" t="str">
        <f t="shared" si="7"/>
        <v/>
      </c>
      <c r="E117" s="2" t="str">
        <f t="shared" si="4"/>
        <v/>
      </c>
      <c r="F117" s="2" t="str">
        <f t="shared" si="5"/>
        <v/>
      </c>
      <c r="H117"/>
      <c r="I117"/>
    </row>
    <row r="118" spans="1:9">
      <c r="A118" s="21"/>
      <c r="B118" s="37"/>
      <c r="C118" s="2" t="str">
        <f t="shared" si="6"/>
        <v/>
      </c>
      <c r="D118" s="2" t="str">
        <f t="shared" si="7"/>
        <v/>
      </c>
      <c r="E118" s="2" t="str">
        <f t="shared" si="4"/>
        <v/>
      </c>
      <c r="F118" s="2" t="str">
        <f t="shared" si="5"/>
        <v/>
      </c>
      <c r="H118"/>
      <c r="I118"/>
    </row>
    <row r="119" spans="1:9">
      <c r="A119" s="21"/>
      <c r="B119" s="37"/>
      <c r="C119" s="2" t="str">
        <f t="shared" si="6"/>
        <v/>
      </c>
      <c r="D119" s="2" t="str">
        <f t="shared" si="7"/>
        <v/>
      </c>
      <c r="E119" s="2" t="str">
        <f t="shared" si="4"/>
        <v/>
      </c>
      <c r="F119" s="2" t="str">
        <f t="shared" si="5"/>
        <v/>
      </c>
      <c r="H119"/>
      <c r="I119"/>
    </row>
    <row r="120" spans="1:9">
      <c r="A120" s="21"/>
      <c r="B120" s="37"/>
      <c r="C120" s="2" t="str">
        <f t="shared" si="6"/>
        <v/>
      </c>
      <c r="D120" s="2" t="str">
        <f t="shared" si="7"/>
        <v/>
      </c>
      <c r="E120" s="2" t="str">
        <f t="shared" si="4"/>
        <v/>
      </c>
      <c r="F120" s="2" t="str">
        <f t="shared" si="5"/>
        <v/>
      </c>
      <c r="H120"/>
      <c r="I120"/>
    </row>
    <row r="121" spans="1:9">
      <c r="A121" s="21"/>
      <c r="B121" s="37"/>
      <c r="C121" s="2" t="str">
        <f t="shared" si="6"/>
        <v/>
      </c>
      <c r="D121" s="2" t="str">
        <f t="shared" si="7"/>
        <v/>
      </c>
      <c r="E121" s="2" t="str">
        <f t="shared" si="4"/>
        <v/>
      </c>
      <c r="F121" s="2" t="str">
        <f t="shared" si="5"/>
        <v/>
      </c>
      <c r="H121"/>
      <c r="I121"/>
    </row>
    <row r="122" spans="1:9">
      <c r="A122" s="21"/>
      <c r="B122" s="37"/>
      <c r="C122" s="2" t="str">
        <f t="shared" si="6"/>
        <v/>
      </c>
      <c r="D122" s="2" t="str">
        <f t="shared" si="7"/>
        <v/>
      </c>
      <c r="E122" s="2" t="str">
        <f t="shared" si="4"/>
        <v/>
      </c>
      <c r="F122" s="2" t="str">
        <f t="shared" si="5"/>
        <v/>
      </c>
      <c r="H122"/>
      <c r="I122"/>
    </row>
    <row r="123" spans="1:9">
      <c r="A123" s="21"/>
      <c r="B123" s="37"/>
      <c r="C123" s="2" t="str">
        <f t="shared" si="6"/>
        <v/>
      </c>
      <c r="D123" s="2" t="str">
        <f t="shared" si="7"/>
        <v/>
      </c>
      <c r="E123" s="2" t="str">
        <f t="shared" si="4"/>
        <v/>
      </c>
      <c r="F123" s="2" t="str">
        <f t="shared" si="5"/>
        <v/>
      </c>
      <c r="H123"/>
      <c r="I123"/>
    </row>
    <row r="124" spans="1:9">
      <c r="A124" s="21"/>
      <c r="B124" s="37"/>
      <c r="C124" s="2" t="str">
        <f t="shared" si="6"/>
        <v/>
      </c>
      <c r="D124" s="2" t="str">
        <f t="shared" si="7"/>
        <v/>
      </c>
      <c r="E124" s="2" t="str">
        <f t="shared" si="4"/>
        <v/>
      </c>
      <c r="F124" s="2" t="str">
        <f t="shared" si="5"/>
        <v/>
      </c>
      <c r="H124"/>
      <c r="I124"/>
    </row>
    <row r="125" spans="1:9">
      <c r="A125" s="21"/>
      <c r="B125" s="37"/>
      <c r="C125" s="2" t="str">
        <f t="shared" si="6"/>
        <v/>
      </c>
      <c r="D125" s="2" t="str">
        <f t="shared" si="7"/>
        <v/>
      </c>
      <c r="E125" s="2" t="str">
        <f t="shared" si="4"/>
        <v/>
      </c>
      <c r="F125" s="2" t="str">
        <f t="shared" si="5"/>
        <v/>
      </c>
      <c r="H125"/>
      <c r="I125"/>
    </row>
    <row r="126" spans="1:9">
      <c r="A126" s="21"/>
      <c r="B126" s="37"/>
      <c r="C126" s="2" t="str">
        <f t="shared" si="6"/>
        <v/>
      </c>
      <c r="D126" s="2" t="str">
        <f t="shared" si="7"/>
        <v/>
      </c>
      <c r="E126" s="2" t="str">
        <f t="shared" si="4"/>
        <v/>
      </c>
      <c r="F126" s="2" t="str">
        <f t="shared" si="5"/>
        <v/>
      </c>
      <c r="H126"/>
      <c r="I126"/>
    </row>
    <row r="127" spans="1:9">
      <c r="A127" s="21"/>
      <c r="B127" s="37"/>
      <c r="C127" s="2" t="str">
        <f t="shared" si="6"/>
        <v/>
      </c>
      <c r="D127" s="2" t="str">
        <f t="shared" si="7"/>
        <v/>
      </c>
      <c r="E127" s="2" t="str">
        <f t="shared" si="4"/>
        <v/>
      </c>
      <c r="F127" s="2" t="str">
        <f t="shared" si="5"/>
        <v/>
      </c>
      <c r="H127"/>
      <c r="I127"/>
    </row>
    <row r="128" spans="1:9">
      <c r="A128" s="21"/>
      <c r="B128" s="37"/>
      <c r="C128" s="2" t="str">
        <f t="shared" si="6"/>
        <v/>
      </c>
      <c r="D128" s="2" t="str">
        <f t="shared" si="7"/>
        <v/>
      </c>
      <c r="E128" s="2" t="str">
        <f t="shared" si="4"/>
        <v/>
      </c>
      <c r="F128" s="2" t="str">
        <f t="shared" si="5"/>
        <v/>
      </c>
      <c r="H128"/>
      <c r="I128"/>
    </row>
    <row r="129" spans="1:9">
      <c r="A129" s="21"/>
      <c r="B129" s="37"/>
      <c r="C129" s="2" t="str">
        <f t="shared" si="6"/>
        <v/>
      </c>
      <c r="D129" s="2" t="str">
        <f t="shared" si="7"/>
        <v/>
      </c>
      <c r="E129" s="2" t="str">
        <f t="shared" si="4"/>
        <v/>
      </c>
      <c r="F129" s="2" t="str">
        <f t="shared" si="5"/>
        <v/>
      </c>
      <c r="H129"/>
      <c r="I129"/>
    </row>
    <row r="130" spans="1:9">
      <c r="A130" s="21"/>
      <c r="B130" s="37"/>
      <c r="C130" s="2" t="str">
        <f t="shared" si="6"/>
        <v/>
      </c>
      <c r="D130" s="2" t="str">
        <f t="shared" si="7"/>
        <v/>
      </c>
      <c r="E130" s="2" t="str">
        <f t="shared" si="4"/>
        <v/>
      </c>
      <c r="F130" s="2" t="str">
        <f t="shared" si="5"/>
        <v/>
      </c>
      <c r="H130"/>
      <c r="I130"/>
    </row>
    <row r="131" spans="1:9">
      <c r="A131" s="21"/>
      <c r="B131" s="37"/>
      <c r="C131" s="2" t="str">
        <f t="shared" si="6"/>
        <v/>
      </c>
      <c r="D131" s="2" t="str">
        <f t="shared" si="7"/>
        <v/>
      </c>
      <c r="E131" s="2" t="str">
        <f t="shared" si="4"/>
        <v/>
      </c>
      <c r="F131" s="2" t="str">
        <f t="shared" si="5"/>
        <v/>
      </c>
      <c r="H131"/>
      <c r="I131"/>
    </row>
    <row r="132" spans="1:9">
      <c r="A132" s="21"/>
      <c r="B132" s="37"/>
      <c r="C132" s="2" t="str">
        <f t="shared" si="6"/>
        <v/>
      </c>
      <c r="D132" s="2" t="str">
        <f t="shared" si="7"/>
        <v/>
      </c>
      <c r="E132" s="2" t="str">
        <f t="shared" si="4"/>
        <v/>
      </c>
      <c r="F132" s="2" t="str">
        <f t="shared" si="5"/>
        <v/>
      </c>
      <c r="H132"/>
      <c r="I132"/>
    </row>
    <row r="133" spans="1:9">
      <c r="A133" s="21"/>
      <c r="B133" s="37"/>
      <c r="C133" s="2" t="str">
        <f t="shared" si="6"/>
        <v/>
      </c>
      <c r="D133" s="2" t="str">
        <f t="shared" si="7"/>
        <v/>
      </c>
      <c r="E133" s="2" t="str">
        <f t="shared" si="4"/>
        <v/>
      </c>
      <c r="F133" s="2" t="str">
        <f t="shared" si="5"/>
        <v/>
      </c>
      <c r="H133"/>
      <c r="I133"/>
    </row>
    <row r="134" spans="1:9">
      <c r="A134" s="21"/>
      <c r="B134" s="37"/>
      <c r="C134" s="2" t="str">
        <f t="shared" si="6"/>
        <v/>
      </c>
      <c r="D134" s="2" t="str">
        <f t="shared" si="7"/>
        <v/>
      </c>
      <c r="E134" s="2" t="str">
        <f t="shared" si="4"/>
        <v/>
      </c>
      <c r="F134" s="2" t="str">
        <f t="shared" si="5"/>
        <v/>
      </c>
      <c r="H134"/>
      <c r="I134"/>
    </row>
    <row r="135" spans="1:9">
      <c r="A135" s="21"/>
      <c r="B135" s="37"/>
      <c r="C135" s="2" t="str">
        <f t="shared" si="6"/>
        <v/>
      </c>
      <c r="D135" s="2" t="str">
        <f t="shared" si="7"/>
        <v/>
      </c>
      <c r="E135" s="2" t="str">
        <f t="shared" si="4"/>
        <v/>
      </c>
      <c r="F135" s="2" t="str">
        <f t="shared" si="5"/>
        <v/>
      </c>
      <c r="H135"/>
      <c r="I135"/>
    </row>
    <row r="136" spans="1:9">
      <c r="A136" s="21"/>
      <c r="B136" s="37"/>
      <c r="C136" s="2" t="str">
        <f t="shared" si="6"/>
        <v/>
      </c>
      <c r="D136" s="2" t="str">
        <f t="shared" si="7"/>
        <v/>
      </c>
      <c r="E136" s="2" t="str">
        <f t="shared" si="4"/>
        <v/>
      </c>
      <c r="F136" s="2" t="str">
        <f t="shared" si="5"/>
        <v/>
      </c>
      <c r="H136"/>
      <c r="I136"/>
    </row>
    <row r="137" spans="1:9">
      <c r="A137" s="21"/>
      <c r="B137" s="37"/>
      <c r="C137" s="2" t="str">
        <f t="shared" si="6"/>
        <v/>
      </c>
      <c r="D137" s="2" t="str">
        <f t="shared" si="7"/>
        <v/>
      </c>
      <c r="E137" s="2" t="str">
        <f t="shared" ref="E137:E200" si="8">IF(OR($B137="Y",$B137="Yes"),$D137,"")</f>
        <v/>
      </c>
      <c r="F137" s="2" t="str">
        <f t="shared" ref="F137:F200" si="9">IF(OR($B137="N",$B137="No"),$D137,"")</f>
        <v/>
      </c>
      <c r="H137"/>
      <c r="I137"/>
    </row>
    <row r="138" spans="1:9">
      <c r="A138" s="21"/>
      <c r="B138" s="37"/>
      <c r="C138" s="2" t="str">
        <f t="shared" ref="C138:C201" si="10">IF(OR($B138="Y",$B138="Yes"),TRUE,IF(OR($B138="N",$B138="No"),FALSE,""))</f>
        <v/>
      </c>
      <c r="D138" s="2" t="str">
        <f t="shared" ref="D138:D201" si="11">IF($A138&gt;0,$A138/52,"")</f>
        <v/>
      </c>
      <c r="E138" s="2" t="str">
        <f t="shared" si="8"/>
        <v/>
      </c>
      <c r="F138" s="2" t="str">
        <f t="shared" si="9"/>
        <v/>
      </c>
      <c r="H138"/>
      <c r="I138"/>
    </row>
    <row r="139" spans="1:9">
      <c r="A139" s="21"/>
      <c r="B139" s="37"/>
      <c r="C139" s="2" t="str">
        <f t="shared" si="10"/>
        <v/>
      </c>
      <c r="D139" s="2" t="str">
        <f t="shared" si="11"/>
        <v/>
      </c>
      <c r="E139" s="2" t="str">
        <f t="shared" si="8"/>
        <v/>
      </c>
      <c r="F139" s="2" t="str">
        <f t="shared" si="9"/>
        <v/>
      </c>
      <c r="H139"/>
      <c r="I139"/>
    </row>
    <row r="140" spans="1:9">
      <c r="A140" s="21"/>
      <c r="B140" s="37"/>
      <c r="C140" s="2" t="str">
        <f t="shared" si="10"/>
        <v/>
      </c>
      <c r="D140" s="2" t="str">
        <f t="shared" si="11"/>
        <v/>
      </c>
      <c r="E140" s="2" t="str">
        <f t="shared" si="8"/>
        <v/>
      </c>
      <c r="F140" s="2" t="str">
        <f t="shared" si="9"/>
        <v/>
      </c>
      <c r="H140"/>
      <c r="I140"/>
    </row>
    <row r="141" spans="1:9">
      <c r="A141" s="21"/>
      <c r="B141" s="37"/>
      <c r="C141" s="2" t="str">
        <f t="shared" si="10"/>
        <v/>
      </c>
      <c r="D141" s="2" t="str">
        <f t="shared" si="11"/>
        <v/>
      </c>
      <c r="E141" s="2" t="str">
        <f t="shared" si="8"/>
        <v/>
      </c>
      <c r="F141" s="2" t="str">
        <f t="shared" si="9"/>
        <v/>
      </c>
      <c r="H141"/>
      <c r="I141"/>
    </row>
    <row r="142" spans="1:9">
      <c r="A142" s="21"/>
      <c r="B142" s="37"/>
      <c r="C142" s="2" t="str">
        <f t="shared" si="10"/>
        <v/>
      </c>
      <c r="D142" s="2" t="str">
        <f t="shared" si="11"/>
        <v/>
      </c>
      <c r="E142" s="2" t="str">
        <f t="shared" si="8"/>
        <v/>
      </c>
      <c r="F142" s="2" t="str">
        <f t="shared" si="9"/>
        <v/>
      </c>
      <c r="H142"/>
      <c r="I142"/>
    </row>
    <row r="143" spans="1:9">
      <c r="A143" s="21"/>
      <c r="B143" s="37"/>
      <c r="C143" s="2" t="str">
        <f t="shared" si="10"/>
        <v/>
      </c>
      <c r="D143" s="2" t="str">
        <f t="shared" si="11"/>
        <v/>
      </c>
      <c r="E143" s="2" t="str">
        <f t="shared" si="8"/>
        <v/>
      </c>
      <c r="F143" s="2" t="str">
        <f t="shared" si="9"/>
        <v/>
      </c>
      <c r="H143"/>
      <c r="I143"/>
    </row>
    <row r="144" spans="1:9">
      <c r="A144" s="21"/>
      <c r="B144" s="37"/>
      <c r="C144" s="2" t="str">
        <f t="shared" si="10"/>
        <v/>
      </c>
      <c r="D144" s="2" t="str">
        <f t="shared" si="11"/>
        <v/>
      </c>
      <c r="E144" s="2" t="str">
        <f t="shared" si="8"/>
        <v/>
      </c>
      <c r="F144" s="2" t="str">
        <f t="shared" si="9"/>
        <v/>
      </c>
      <c r="H144"/>
      <c r="I144"/>
    </row>
    <row r="145" spans="1:9">
      <c r="A145" s="21"/>
      <c r="B145" s="37"/>
      <c r="C145" s="2" t="str">
        <f t="shared" si="10"/>
        <v/>
      </c>
      <c r="D145" s="2" t="str">
        <f t="shared" si="11"/>
        <v/>
      </c>
      <c r="E145" s="2" t="str">
        <f t="shared" si="8"/>
        <v/>
      </c>
      <c r="F145" s="2" t="str">
        <f t="shared" si="9"/>
        <v/>
      </c>
      <c r="H145"/>
      <c r="I145"/>
    </row>
    <row r="146" spans="1:9">
      <c r="A146" s="21"/>
      <c r="B146" s="37"/>
      <c r="C146" s="2" t="str">
        <f t="shared" si="10"/>
        <v/>
      </c>
      <c r="D146" s="2" t="str">
        <f t="shared" si="11"/>
        <v/>
      </c>
      <c r="E146" s="2" t="str">
        <f t="shared" si="8"/>
        <v/>
      </c>
      <c r="F146" s="2" t="str">
        <f t="shared" si="9"/>
        <v/>
      </c>
      <c r="H146"/>
      <c r="I146"/>
    </row>
    <row r="147" spans="1:9">
      <c r="A147" s="21"/>
      <c r="B147" s="37"/>
      <c r="C147" s="2" t="str">
        <f t="shared" si="10"/>
        <v/>
      </c>
      <c r="D147" s="2" t="str">
        <f t="shared" si="11"/>
        <v/>
      </c>
      <c r="E147" s="2" t="str">
        <f t="shared" si="8"/>
        <v/>
      </c>
      <c r="F147" s="2" t="str">
        <f t="shared" si="9"/>
        <v/>
      </c>
      <c r="H147"/>
      <c r="I147"/>
    </row>
    <row r="148" spans="1:9">
      <c r="A148" s="21"/>
      <c r="B148" s="37"/>
      <c r="C148" s="2" t="str">
        <f t="shared" si="10"/>
        <v/>
      </c>
      <c r="D148" s="2" t="str">
        <f t="shared" si="11"/>
        <v/>
      </c>
      <c r="E148" s="2" t="str">
        <f t="shared" si="8"/>
        <v/>
      </c>
      <c r="F148" s="2" t="str">
        <f t="shared" si="9"/>
        <v/>
      </c>
      <c r="H148"/>
      <c r="I148"/>
    </row>
    <row r="149" spans="1:9">
      <c r="A149" s="21"/>
      <c r="B149" s="37"/>
      <c r="C149" s="2" t="str">
        <f t="shared" si="10"/>
        <v/>
      </c>
      <c r="D149" s="2" t="str">
        <f t="shared" si="11"/>
        <v/>
      </c>
      <c r="E149" s="2" t="str">
        <f t="shared" si="8"/>
        <v/>
      </c>
      <c r="F149" s="2" t="str">
        <f t="shared" si="9"/>
        <v/>
      </c>
      <c r="H149"/>
      <c r="I149"/>
    </row>
    <row r="150" spans="1:9">
      <c r="A150" s="21"/>
      <c r="B150" s="37"/>
      <c r="C150" s="2" t="str">
        <f t="shared" si="10"/>
        <v/>
      </c>
      <c r="D150" s="2" t="str">
        <f t="shared" si="11"/>
        <v/>
      </c>
      <c r="E150" s="2" t="str">
        <f t="shared" si="8"/>
        <v/>
      </c>
      <c r="F150" s="2" t="str">
        <f t="shared" si="9"/>
        <v/>
      </c>
      <c r="H150"/>
      <c r="I150"/>
    </row>
    <row r="151" spans="1:9">
      <c r="A151" s="21"/>
      <c r="B151" s="37"/>
      <c r="C151" s="2" t="str">
        <f t="shared" si="10"/>
        <v/>
      </c>
      <c r="D151" s="2" t="str">
        <f t="shared" si="11"/>
        <v/>
      </c>
      <c r="E151" s="2" t="str">
        <f t="shared" si="8"/>
        <v/>
      </c>
      <c r="F151" s="2" t="str">
        <f t="shared" si="9"/>
        <v/>
      </c>
      <c r="H151"/>
      <c r="I151"/>
    </row>
    <row r="152" spans="1:9">
      <c r="A152" s="21"/>
      <c r="B152" s="37"/>
      <c r="C152" s="2" t="str">
        <f t="shared" si="10"/>
        <v/>
      </c>
      <c r="D152" s="2" t="str">
        <f t="shared" si="11"/>
        <v/>
      </c>
      <c r="E152" s="2" t="str">
        <f t="shared" si="8"/>
        <v/>
      </c>
      <c r="F152" s="2" t="str">
        <f t="shared" si="9"/>
        <v/>
      </c>
      <c r="H152"/>
      <c r="I152"/>
    </row>
    <row r="153" spans="1:9">
      <c r="A153" s="21"/>
      <c r="B153" s="37"/>
      <c r="C153" s="2" t="str">
        <f t="shared" si="10"/>
        <v/>
      </c>
      <c r="D153" s="2" t="str">
        <f t="shared" si="11"/>
        <v/>
      </c>
      <c r="E153" s="2" t="str">
        <f t="shared" si="8"/>
        <v/>
      </c>
      <c r="F153" s="2" t="str">
        <f t="shared" si="9"/>
        <v/>
      </c>
      <c r="H153"/>
      <c r="I153"/>
    </row>
    <row r="154" spans="1:9">
      <c r="A154" s="21"/>
      <c r="B154" s="37"/>
      <c r="C154" s="2" t="str">
        <f t="shared" si="10"/>
        <v/>
      </c>
      <c r="D154" s="2" t="str">
        <f t="shared" si="11"/>
        <v/>
      </c>
      <c r="E154" s="2" t="str">
        <f t="shared" si="8"/>
        <v/>
      </c>
      <c r="F154" s="2" t="str">
        <f t="shared" si="9"/>
        <v/>
      </c>
      <c r="H154"/>
      <c r="I154"/>
    </row>
    <row r="155" spans="1:9">
      <c r="A155" s="21"/>
      <c r="B155" s="37"/>
      <c r="C155" s="2" t="str">
        <f t="shared" si="10"/>
        <v/>
      </c>
      <c r="D155" s="2" t="str">
        <f t="shared" si="11"/>
        <v/>
      </c>
      <c r="E155" s="2" t="str">
        <f t="shared" si="8"/>
        <v/>
      </c>
      <c r="F155" s="2" t="str">
        <f t="shared" si="9"/>
        <v/>
      </c>
      <c r="H155"/>
      <c r="I155"/>
    </row>
    <row r="156" spans="1:9">
      <c r="A156" s="21"/>
      <c r="B156" s="37"/>
      <c r="C156" s="2" t="str">
        <f t="shared" si="10"/>
        <v/>
      </c>
      <c r="D156" s="2" t="str">
        <f t="shared" si="11"/>
        <v/>
      </c>
      <c r="E156" s="2" t="str">
        <f t="shared" si="8"/>
        <v/>
      </c>
      <c r="F156" s="2" t="str">
        <f t="shared" si="9"/>
        <v/>
      </c>
      <c r="H156"/>
      <c r="I156"/>
    </row>
    <row r="157" spans="1:9">
      <c r="A157" s="21"/>
      <c r="B157" s="37"/>
      <c r="C157" s="2" t="str">
        <f t="shared" si="10"/>
        <v/>
      </c>
      <c r="D157" s="2" t="str">
        <f t="shared" si="11"/>
        <v/>
      </c>
      <c r="E157" s="2" t="str">
        <f t="shared" si="8"/>
        <v/>
      </c>
      <c r="F157" s="2" t="str">
        <f t="shared" si="9"/>
        <v/>
      </c>
      <c r="H157"/>
      <c r="I157"/>
    </row>
    <row r="158" spans="1:9">
      <c r="A158" s="21"/>
      <c r="B158" s="37"/>
      <c r="C158" s="2" t="str">
        <f t="shared" si="10"/>
        <v/>
      </c>
      <c r="D158" s="2" t="str">
        <f t="shared" si="11"/>
        <v/>
      </c>
      <c r="E158" s="2" t="str">
        <f t="shared" si="8"/>
        <v/>
      </c>
      <c r="F158" s="2" t="str">
        <f t="shared" si="9"/>
        <v/>
      </c>
      <c r="H158"/>
      <c r="I158"/>
    </row>
    <row r="159" spans="1:9">
      <c r="A159" s="21"/>
      <c r="B159" s="37"/>
      <c r="C159" s="2" t="str">
        <f t="shared" si="10"/>
        <v/>
      </c>
      <c r="D159" s="2" t="str">
        <f t="shared" si="11"/>
        <v/>
      </c>
      <c r="E159" s="2" t="str">
        <f t="shared" si="8"/>
        <v/>
      </c>
      <c r="F159" s="2" t="str">
        <f t="shared" si="9"/>
        <v/>
      </c>
      <c r="H159"/>
      <c r="I159"/>
    </row>
    <row r="160" spans="1:9">
      <c r="A160" s="21"/>
      <c r="B160" s="37"/>
      <c r="C160" s="2" t="str">
        <f t="shared" si="10"/>
        <v/>
      </c>
      <c r="D160" s="2" t="str">
        <f t="shared" si="11"/>
        <v/>
      </c>
      <c r="E160" s="2" t="str">
        <f t="shared" si="8"/>
        <v/>
      </c>
      <c r="F160" s="2" t="str">
        <f t="shared" si="9"/>
        <v/>
      </c>
      <c r="H160"/>
      <c r="I160"/>
    </row>
    <row r="161" spans="1:9">
      <c r="A161" s="21"/>
      <c r="B161" s="37"/>
      <c r="C161" s="2" t="str">
        <f t="shared" si="10"/>
        <v/>
      </c>
      <c r="D161" s="2" t="str">
        <f t="shared" si="11"/>
        <v/>
      </c>
      <c r="E161" s="2" t="str">
        <f t="shared" si="8"/>
        <v/>
      </c>
      <c r="F161" s="2" t="str">
        <f t="shared" si="9"/>
        <v/>
      </c>
      <c r="H161"/>
      <c r="I161"/>
    </row>
    <row r="162" spans="1:9">
      <c r="A162" s="21"/>
      <c r="B162" s="37"/>
      <c r="C162" s="2" t="str">
        <f t="shared" si="10"/>
        <v/>
      </c>
      <c r="D162" s="2" t="str">
        <f t="shared" si="11"/>
        <v/>
      </c>
      <c r="E162" s="2" t="str">
        <f t="shared" si="8"/>
        <v/>
      </c>
      <c r="F162" s="2" t="str">
        <f t="shared" si="9"/>
        <v/>
      </c>
      <c r="H162"/>
      <c r="I162"/>
    </row>
    <row r="163" spans="1:9">
      <c r="A163" s="21"/>
      <c r="B163" s="37"/>
      <c r="C163" s="2" t="str">
        <f t="shared" si="10"/>
        <v/>
      </c>
      <c r="D163" s="2" t="str">
        <f t="shared" si="11"/>
        <v/>
      </c>
      <c r="E163" s="2" t="str">
        <f t="shared" si="8"/>
        <v/>
      </c>
      <c r="F163" s="2" t="str">
        <f t="shared" si="9"/>
        <v/>
      </c>
      <c r="H163"/>
      <c r="I163"/>
    </row>
    <row r="164" spans="1:9">
      <c r="A164" s="21"/>
      <c r="B164" s="37"/>
      <c r="C164" s="2" t="str">
        <f t="shared" si="10"/>
        <v/>
      </c>
      <c r="D164" s="2" t="str">
        <f t="shared" si="11"/>
        <v/>
      </c>
      <c r="E164" s="2" t="str">
        <f t="shared" si="8"/>
        <v/>
      </c>
      <c r="F164" s="2" t="str">
        <f t="shared" si="9"/>
        <v/>
      </c>
      <c r="H164"/>
      <c r="I164"/>
    </row>
    <row r="165" spans="1:9">
      <c r="A165" s="21"/>
      <c r="B165" s="37"/>
      <c r="C165" s="2" t="str">
        <f t="shared" si="10"/>
        <v/>
      </c>
      <c r="D165" s="2" t="str">
        <f t="shared" si="11"/>
        <v/>
      </c>
      <c r="E165" s="2" t="str">
        <f t="shared" si="8"/>
        <v/>
      </c>
      <c r="F165" s="2" t="str">
        <f t="shared" si="9"/>
        <v/>
      </c>
      <c r="H165"/>
      <c r="I165"/>
    </row>
    <row r="166" spans="1:9">
      <c r="A166" s="21"/>
      <c r="B166" s="37"/>
      <c r="C166" s="2" t="str">
        <f t="shared" si="10"/>
        <v/>
      </c>
      <c r="D166" s="2" t="str">
        <f t="shared" si="11"/>
        <v/>
      </c>
      <c r="E166" s="2" t="str">
        <f t="shared" si="8"/>
        <v/>
      </c>
      <c r="F166" s="2" t="str">
        <f t="shared" si="9"/>
        <v/>
      </c>
      <c r="H166"/>
      <c r="I166"/>
    </row>
    <row r="167" spans="1:9">
      <c r="A167" s="21"/>
      <c r="B167" s="37"/>
      <c r="C167" s="2" t="str">
        <f t="shared" si="10"/>
        <v/>
      </c>
      <c r="D167" s="2" t="str">
        <f t="shared" si="11"/>
        <v/>
      </c>
      <c r="E167" s="2" t="str">
        <f t="shared" si="8"/>
        <v/>
      </c>
      <c r="F167" s="2" t="str">
        <f t="shared" si="9"/>
        <v/>
      </c>
      <c r="H167"/>
      <c r="I167"/>
    </row>
    <row r="168" spans="1:9">
      <c r="A168" s="21"/>
      <c r="B168" s="37"/>
      <c r="C168" s="2" t="str">
        <f t="shared" si="10"/>
        <v/>
      </c>
      <c r="D168" s="2" t="str">
        <f t="shared" si="11"/>
        <v/>
      </c>
      <c r="E168" s="2" t="str">
        <f t="shared" si="8"/>
        <v/>
      </c>
      <c r="F168" s="2" t="str">
        <f t="shared" si="9"/>
        <v/>
      </c>
      <c r="H168"/>
      <c r="I168"/>
    </row>
    <row r="169" spans="1:9">
      <c r="A169" s="21"/>
      <c r="B169" s="37"/>
      <c r="C169" s="2" t="str">
        <f t="shared" si="10"/>
        <v/>
      </c>
      <c r="D169" s="2" t="str">
        <f t="shared" si="11"/>
        <v/>
      </c>
      <c r="E169" s="2" t="str">
        <f t="shared" si="8"/>
        <v/>
      </c>
      <c r="F169" s="2" t="str">
        <f t="shared" si="9"/>
        <v/>
      </c>
      <c r="H169"/>
      <c r="I169"/>
    </row>
    <row r="170" spans="1:9">
      <c r="A170" s="21"/>
      <c r="B170" s="37"/>
      <c r="C170" s="2" t="str">
        <f t="shared" si="10"/>
        <v/>
      </c>
      <c r="D170" s="2" t="str">
        <f t="shared" si="11"/>
        <v/>
      </c>
      <c r="E170" s="2" t="str">
        <f t="shared" si="8"/>
        <v/>
      </c>
      <c r="F170" s="2" t="str">
        <f t="shared" si="9"/>
        <v/>
      </c>
      <c r="H170"/>
      <c r="I170"/>
    </row>
    <row r="171" spans="1:9">
      <c r="A171" s="21"/>
      <c r="B171" s="37"/>
      <c r="C171" s="2" t="str">
        <f t="shared" si="10"/>
        <v/>
      </c>
      <c r="D171" s="2" t="str">
        <f t="shared" si="11"/>
        <v/>
      </c>
      <c r="E171" s="2" t="str">
        <f t="shared" si="8"/>
        <v/>
      </c>
      <c r="F171" s="2" t="str">
        <f t="shared" si="9"/>
        <v/>
      </c>
      <c r="H171"/>
      <c r="I171"/>
    </row>
    <row r="172" spans="1:9">
      <c r="A172" s="21"/>
      <c r="B172" s="37"/>
      <c r="C172" s="2" t="str">
        <f t="shared" si="10"/>
        <v/>
      </c>
      <c r="D172" s="2" t="str">
        <f t="shared" si="11"/>
        <v/>
      </c>
      <c r="E172" s="2" t="str">
        <f t="shared" si="8"/>
        <v/>
      </c>
      <c r="F172" s="2" t="str">
        <f t="shared" si="9"/>
        <v/>
      </c>
      <c r="H172"/>
      <c r="I172"/>
    </row>
    <row r="173" spans="1:9">
      <c r="A173" s="21"/>
      <c r="B173" s="37"/>
      <c r="C173" s="2" t="str">
        <f t="shared" si="10"/>
        <v/>
      </c>
      <c r="D173" s="2" t="str">
        <f t="shared" si="11"/>
        <v/>
      </c>
      <c r="E173" s="2" t="str">
        <f t="shared" si="8"/>
        <v/>
      </c>
      <c r="F173" s="2" t="str">
        <f t="shared" si="9"/>
        <v/>
      </c>
      <c r="H173"/>
      <c r="I173"/>
    </row>
    <row r="174" spans="1:9">
      <c r="A174" s="21"/>
      <c r="B174" s="37"/>
      <c r="C174" s="2" t="str">
        <f t="shared" si="10"/>
        <v/>
      </c>
      <c r="D174" s="2" t="str">
        <f t="shared" si="11"/>
        <v/>
      </c>
      <c r="E174" s="2" t="str">
        <f t="shared" si="8"/>
        <v/>
      </c>
      <c r="F174" s="2" t="str">
        <f t="shared" si="9"/>
        <v/>
      </c>
      <c r="H174"/>
      <c r="I174"/>
    </row>
    <row r="175" spans="1:9">
      <c r="A175" s="21"/>
      <c r="B175" s="37"/>
      <c r="C175" s="2" t="str">
        <f t="shared" si="10"/>
        <v/>
      </c>
      <c r="D175" s="2" t="str">
        <f t="shared" si="11"/>
        <v/>
      </c>
      <c r="E175" s="2" t="str">
        <f t="shared" si="8"/>
        <v/>
      </c>
      <c r="F175" s="2" t="str">
        <f t="shared" si="9"/>
        <v/>
      </c>
      <c r="H175"/>
      <c r="I175"/>
    </row>
    <row r="176" spans="1:9">
      <c r="A176" s="21"/>
      <c r="B176" s="37"/>
      <c r="C176" s="2" t="str">
        <f t="shared" si="10"/>
        <v/>
      </c>
      <c r="D176" s="2" t="str">
        <f t="shared" si="11"/>
        <v/>
      </c>
      <c r="E176" s="2" t="str">
        <f t="shared" si="8"/>
        <v/>
      </c>
      <c r="F176" s="2" t="str">
        <f t="shared" si="9"/>
        <v/>
      </c>
      <c r="H176"/>
      <c r="I176"/>
    </row>
    <row r="177" spans="1:9">
      <c r="A177" s="21"/>
      <c r="B177" s="37"/>
      <c r="C177" s="2" t="str">
        <f t="shared" si="10"/>
        <v/>
      </c>
      <c r="D177" s="2" t="str">
        <f t="shared" si="11"/>
        <v/>
      </c>
      <c r="E177" s="2" t="str">
        <f t="shared" si="8"/>
        <v/>
      </c>
      <c r="F177" s="2" t="str">
        <f t="shared" si="9"/>
        <v/>
      </c>
      <c r="H177"/>
      <c r="I177"/>
    </row>
    <row r="178" spans="1:9">
      <c r="A178" s="21"/>
      <c r="B178" s="37"/>
      <c r="C178" s="2" t="str">
        <f t="shared" si="10"/>
        <v/>
      </c>
      <c r="D178" s="2" t="str">
        <f t="shared" si="11"/>
        <v/>
      </c>
      <c r="E178" s="2" t="str">
        <f t="shared" si="8"/>
        <v/>
      </c>
      <c r="F178" s="2" t="str">
        <f t="shared" si="9"/>
        <v/>
      </c>
      <c r="H178"/>
      <c r="I178"/>
    </row>
    <row r="179" spans="1:9">
      <c r="A179" s="21"/>
      <c r="B179" s="37"/>
      <c r="C179" s="2" t="str">
        <f t="shared" si="10"/>
        <v/>
      </c>
      <c r="D179" s="2" t="str">
        <f t="shared" si="11"/>
        <v/>
      </c>
      <c r="E179" s="2" t="str">
        <f t="shared" si="8"/>
        <v/>
      </c>
      <c r="F179" s="2" t="str">
        <f t="shared" si="9"/>
        <v/>
      </c>
      <c r="H179"/>
      <c r="I179"/>
    </row>
    <row r="180" spans="1:9">
      <c r="A180" s="21"/>
      <c r="B180" s="37"/>
      <c r="C180" s="2" t="str">
        <f t="shared" si="10"/>
        <v/>
      </c>
      <c r="D180" s="2" t="str">
        <f t="shared" si="11"/>
        <v/>
      </c>
      <c r="E180" s="2" t="str">
        <f t="shared" si="8"/>
        <v/>
      </c>
      <c r="F180" s="2" t="str">
        <f t="shared" si="9"/>
        <v/>
      </c>
      <c r="H180"/>
      <c r="I180"/>
    </row>
    <row r="181" spans="1:9">
      <c r="A181" s="21"/>
      <c r="B181" s="37"/>
      <c r="C181" s="2" t="str">
        <f t="shared" si="10"/>
        <v/>
      </c>
      <c r="D181" s="2" t="str">
        <f t="shared" si="11"/>
        <v/>
      </c>
      <c r="E181" s="2" t="str">
        <f t="shared" si="8"/>
        <v/>
      </c>
      <c r="F181" s="2" t="str">
        <f t="shared" si="9"/>
        <v/>
      </c>
      <c r="H181"/>
      <c r="I181"/>
    </row>
    <row r="182" spans="1:9">
      <c r="A182" s="21"/>
      <c r="B182" s="37"/>
      <c r="C182" s="2" t="str">
        <f t="shared" si="10"/>
        <v/>
      </c>
      <c r="D182" s="2" t="str">
        <f t="shared" si="11"/>
        <v/>
      </c>
      <c r="E182" s="2" t="str">
        <f t="shared" si="8"/>
        <v/>
      </c>
      <c r="F182" s="2" t="str">
        <f t="shared" si="9"/>
        <v/>
      </c>
      <c r="H182"/>
      <c r="I182"/>
    </row>
    <row r="183" spans="1:9">
      <c r="A183" s="21"/>
      <c r="B183" s="37"/>
      <c r="C183" s="2" t="str">
        <f t="shared" si="10"/>
        <v/>
      </c>
      <c r="D183" s="2" t="str">
        <f t="shared" si="11"/>
        <v/>
      </c>
      <c r="E183" s="2" t="str">
        <f t="shared" si="8"/>
        <v/>
      </c>
      <c r="F183" s="2" t="str">
        <f t="shared" si="9"/>
        <v/>
      </c>
      <c r="H183"/>
      <c r="I183"/>
    </row>
    <row r="184" spans="1:9">
      <c r="A184" s="21"/>
      <c r="B184" s="37"/>
      <c r="C184" s="2" t="str">
        <f t="shared" si="10"/>
        <v/>
      </c>
      <c r="D184" s="2" t="str">
        <f t="shared" si="11"/>
        <v/>
      </c>
      <c r="E184" s="2" t="str">
        <f t="shared" si="8"/>
        <v/>
      </c>
      <c r="F184" s="2" t="str">
        <f t="shared" si="9"/>
        <v/>
      </c>
      <c r="H184"/>
      <c r="I184"/>
    </row>
    <row r="185" spans="1:9">
      <c r="A185" s="21"/>
      <c r="B185" s="37"/>
      <c r="C185" s="2" t="str">
        <f t="shared" si="10"/>
        <v/>
      </c>
      <c r="D185" s="2" t="str">
        <f t="shared" si="11"/>
        <v/>
      </c>
      <c r="E185" s="2" t="str">
        <f t="shared" si="8"/>
        <v/>
      </c>
      <c r="F185" s="2" t="str">
        <f t="shared" si="9"/>
        <v/>
      </c>
      <c r="H185"/>
      <c r="I185"/>
    </row>
    <row r="186" spans="1:9">
      <c r="A186" s="21"/>
      <c r="B186" s="37"/>
      <c r="C186" s="2" t="str">
        <f t="shared" si="10"/>
        <v/>
      </c>
      <c r="D186" s="2" t="str">
        <f t="shared" si="11"/>
        <v/>
      </c>
      <c r="E186" s="2" t="str">
        <f t="shared" si="8"/>
        <v/>
      </c>
      <c r="F186" s="2" t="str">
        <f t="shared" si="9"/>
        <v/>
      </c>
      <c r="H186"/>
      <c r="I186"/>
    </row>
    <row r="187" spans="1:9">
      <c r="A187" s="21"/>
      <c r="B187" s="37"/>
      <c r="C187" s="2" t="str">
        <f t="shared" si="10"/>
        <v/>
      </c>
      <c r="D187" s="2" t="str">
        <f t="shared" si="11"/>
        <v/>
      </c>
      <c r="E187" s="2" t="str">
        <f t="shared" si="8"/>
        <v/>
      </c>
      <c r="F187" s="2" t="str">
        <f t="shared" si="9"/>
        <v/>
      </c>
      <c r="H187"/>
      <c r="I187"/>
    </row>
    <row r="188" spans="1:9">
      <c r="A188" s="21"/>
      <c r="B188" s="37"/>
      <c r="C188" s="2" t="str">
        <f t="shared" si="10"/>
        <v/>
      </c>
      <c r="D188" s="2" t="str">
        <f t="shared" si="11"/>
        <v/>
      </c>
      <c r="E188" s="2" t="str">
        <f t="shared" si="8"/>
        <v/>
      </c>
      <c r="F188" s="2" t="str">
        <f t="shared" si="9"/>
        <v/>
      </c>
      <c r="H188"/>
      <c r="I188"/>
    </row>
    <row r="189" spans="1:9">
      <c r="A189" s="21"/>
      <c r="B189" s="37"/>
      <c r="C189" s="2" t="str">
        <f t="shared" si="10"/>
        <v/>
      </c>
      <c r="D189" s="2" t="str">
        <f t="shared" si="11"/>
        <v/>
      </c>
      <c r="E189" s="2" t="str">
        <f t="shared" si="8"/>
        <v/>
      </c>
      <c r="F189" s="2" t="str">
        <f t="shared" si="9"/>
        <v/>
      </c>
      <c r="H189"/>
      <c r="I189"/>
    </row>
    <row r="190" spans="1:9">
      <c r="A190" s="21"/>
      <c r="B190" s="37"/>
      <c r="C190" s="2" t="str">
        <f t="shared" si="10"/>
        <v/>
      </c>
      <c r="D190" s="2" t="str">
        <f t="shared" si="11"/>
        <v/>
      </c>
      <c r="E190" s="2" t="str">
        <f t="shared" si="8"/>
        <v/>
      </c>
      <c r="F190" s="2" t="str">
        <f t="shared" si="9"/>
        <v/>
      </c>
      <c r="H190"/>
      <c r="I190"/>
    </row>
    <row r="191" spans="1:9">
      <c r="A191" s="21"/>
      <c r="B191" s="37"/>
      <c r="C191" s="2" t="str">
        <f t="shared" si="10"/>
        <v/>
      </c>
      <c r="D191" s="2" t="str">
        <f t="shared" si="11"/>
        <v/>
      </c>
      <c r="E191" s="2" t="str">
        <f t="shared" si="8"/>
        <v/>
      </c>
      <c r="F191" s="2" t="str">
        <f t="shared" si="9"/>
        <v/>
      </c>
      <c r="H191"/>
      <c r="I191"/>
    </row>
    <row r="192" spans="1:9">
      <c r="A192" s="21"/>
      <c r="B192" s="37"/>
      <c r="C192" s="2" t="str">
        <f t="shared" si="10"/>
        <v/>
      </c>
      <c r="D192" s="2" t="str">
        <f t="shared" si="11"/>
        <v/>
      </c>
      <c r="E192" s="2" t="str">
        <f t="shared" si="8"/>
        <v/>
      </c>
      <c r="F192" s="2" t="str">
        <f t="shared" si="9"/>
        <v/>
      </c>
      <c r="H192"/>
      <c r="I192"/>
    </row>
    <row r="193" spans="1:9">
      <c r="A193" s="21"/>
      <c r="B193" s="37"/>
      <c r="C193" s="2" t="str">
        <f t="shared" si="10"/>
        <v/>
      </c>
      <c r="D193" s="2" t="str">
        <f t="shared" si="11"/>
        <v/>
      </c>
      <c r="E193" s="2" t="str">
        <f t="shared" si="8"/>
        <v/>
      </c>
      <c r="F193" s="2" t="str">
        <f t="shared" si="9"/>
        <v/>
      </c>
      <c r="H193"/>
      <c r="I193"/>
    </row>
    <row r="194" spans="1:9">
      <c r="A194" s="21"/>
      <c r="B194" s="37"/>
      <c r="C194" s="2" t="str">
        <f t="shared" si="10"/>
        <v/>
      </c>
      <c r="D194" s="2" t="str">
        <f t="shared" si="11"/>
        <v/>
      </c>
      <c r="E194" s="2" t="str">
        <f t="shared" si="8"/>
        <v/>
      </c>
      <c r="F194" s="2" t="str">
        <f t="shared" si="9"/>
        <v/>
      </c>
      <c r="H194"/>
      <c r="I194"/>
    </row>
    <row r="195" spans="1:9">
      <c r="A195" s="21"/>
      <c r="B195" s="37"/>
      <c r="C195" s="2" t="str">
        <f t="shared" si="10"/>
        <v/>
      </c>
      <c r="D195" s="2" t="str">
        <f t="shared" si="11"/>
        <v/>
      </c>
      <c r="E195" s="2" t="str">
        <f t="shared" si="8"/>
        <v/>
      </c>
      <c r="F195" s="2" t="str">
        <f t="shared" si="9"/>
        <v/>
      </c>
      <c r="H195"/>
      <c r="I195"/>
    </row>
    <row r="196" spans="1:9">
      <c r="A196" s="21"/>
      <c r="B196" s="37"/>
      <c r="C196" s="2" t="str">
        <f t="shared" si="10"/>
        <v/>
      </c>
      <c r="D196" s="2" t="str">
        <f t="shared" si="11"/>
        <v/>
      </c>
      <c r="E196" s="2" t="str">
        <f t="shared" si="8"/>
        <v/>
      </c>
      <c r="F196" s="2" t="str">
        <f t="shared" si="9"/>
        <v/>
      </c>
      <c r="H196"/>
      <c r="I196"/>
    </row>
    <row r="197" spans="1:9">
      <c r="A197" s="21"/>
      <c r="B197" s="37"/>
      <c r="C197" s="2" t="str">
        <f t="shared" si="10"/>
        <v/>
      </c>
      <c r="D197" s="2" t="str">
        <f t="shared" si="11"/>
        <v/>
      </c>
      <c r="E197" s="2" t="str">
        <f t="shared" si="8"/>
        <v/>
      </c>
      <c r="F197" s="2" t="str">
        <f t="shared" si="9"/>
        <v/>
      </c>
      <c r="H197"/>
      <c r="I197"/>
    </row>
    <row r="198" spans="1:9">
      <c r="A198" s="21"/>
      <c r="B198" s="37"/>
      <c r="C198" s="2" t="str">
        <f t="shared" si="10"/>
        <v/>
      </c>
      <c r="D198" s="2" t="str">
        <f t="shared" si="11"/>
        <v/>
      </c>
      <c r="E198" s="2" t="str">
        <f t="shared" si="8"/>
        <v/>
      </c>
      <c r="F198" s="2" t="str">
        <f t="shared" si="9"/>
        <v/>
      </c>
      <c r="H198"/>
      <c r="I198"/>
    </row>
    <row r="199" spans="1:9">
      <c r="A199" s="21"/>
      <c r="B199" s="37"/>
      <c r="C199" s="2" t="str">
        <f t="shared" si="10"/>
        <v/>
      </c>
      <c r="D199" s="2" t="str">
        <f t="shared" si="11"/>
        <v/>
      </c>
      <c r="E199" s="2" t="str">
        <f t="shared" si="8"/>
        <v/>
      </c>
      <c r="F199" s="2" t="str">
        <f t="shared" si="9"/>
        <v/>
      </c>
      <c r="H199"/>
      <c r="I199"/>
    </row>
    <row r="200" spans="1:9">
      <c r="A200" s="21"/>
      <c r="B200" s="37"/>
      <c r="C200" s="2" t="str">
        <f t="shared" si="10"/>
        <v/>
      </c>
      <c r="D200" s="2" t="str">
        <f t="shared" si="11"/>
        <v/>
      </c>
      <c r="E200" s="2" t="str">
        <f t="shared" si="8"/>
        <v/>
      </c>
      <c r="F200" s="2" t="str">
        <f t="shared" si="9"/>
        <v/>
      </c>
      <c r="H200"/>
      <c r="I200"/>
    </row>
    <row r="201" spans="1:9">
      <c r="A201" s="21"/>
      <c r="B201" s="37"/>
      <c r="C201" s="2" t="str">
        <f t="shared" si="10"/>
        <v/>
      </c>
      <c r="D201" s="2" t="str">
        <f t="shared" si="11"/>
        <v/>
      </c>
      <c r="E201" s="2" t="str">
        <f t="shared" ref="E201:E258" si="12">IF(OR($B201="Y",$B201="Yes"),$D201,"")</f>
        <v/>
      </c>
      <c r="F201" s="2" t="str">
        <f t="shared" ref="F201:F258" si="13">IF(OR($B201="N",$B201="No"),$D201,"")</f>
        <v/>
      </c>
      <c r="H201"/>
      <c r="I201"/>
    </row>
    <row r="202" spans="1:9">
      <c r="A202" s="21"/>
      <c r="B202" s="37"/>
      <c r="C202" s="2" t="str">
        <f t="shared" ref="C202:C258" si="14">IF(OR($B202="Y",$B202="Yes"),TRUE,IF(OR($B202="N",$B202="No"),FALSE,""))</f>
        <v/>
      </c>
      <c r="D202" s="2" t="str">
        <f t="shared" ref="D202:D258" si="15">IF($A202&gt;0,$A202/52,"")</f>
        <v/>
      </c>
      <c r="E202" s="2" t="str">
        <f t="shared" si="12"/>
        <v/>
      </c>
      <c r="F202" s="2" t="str">
        <f t="shared" si="13"/>
        <v/>
      </c>
      <c r="H202"/>
      <c r="I202"/>
    </row>
    <row r="203" spans="1:9">
      <c r="A203" s="21"/>
      <c r="B203" s="37"/>
      <c r="C203" s="2" t="str">
        <f t="shared" si="14"/>
        <v/>
      </c>
      <c r="D203" s="2" t="str">
        <f t="shared" si="15"/>
        <v/>
      </c>
      <c r="E203" s="2" t="str">
        <f t="shared" si="12"/>
        <v/>
      </c>
      <c r="F203" s="2" t="str">
        <f t="shared" si="13"/>
        <v/>
      </c>
      <c r="H203"/>
      <c r="I203"/>
    </row>
    <row r="204" spans="1:9">
      <c r="A204" s="21"/>
      <c r="B204" s="37"/>
      <c r="C204" s="2" t="str">
        <f t="shared" si="14"/>
        <v/>
      </c>
      <c r="D204" s="2" t="str">
        <f t="shared" si="15"/>
        <v/>
      </c>
      <c r="E204" s="2" t="str">
        <f t="shared" si="12"/>
        <v/>
      </c>
      <c r="F204" s="2" t="str">
        <f t="shared" si="13"/>
        <v/>
      </c>
      <c r="H204"/>
      <c r="I204"/>
    </row>
    <row r="205" spans="1:9">
      <c r="A205" s="21"/>
      <c r="B205" s="37"/>
      <c r="C205" s="2" t="str">
        <f t="shared" si="14"/>
        <v/>
      </c>
      <c r="D205" s="2" t="str">
        <f t="shared" si="15"/>
        <v/>
      </c>
      <c r="E205" s="2" t="str">
        <f t="shared" si="12"/>
        <v/>
      </c>
      <c r="F205" s="2" t="str">
        <f t="shared" si="13"/>
        <v/>
      </c>
      <c r="H205"/>
      <c r="I205"/>
    </row>
    <row r="206" spans="1:9">
      <c r="A206" s="21"/>
      <c r="B206" s="37"/>
      <c r="C206" s="2" t="str">
        <f t="shared" si="14"/>
        <v/>
      </c>
      <c r="D206" s="2" t="str">
        <f t="shared" si="15"/>
        <v/>
      </c>
      <c r="E206" s="2" t="str">
        <f t="shared" si="12"/>
        <v/>
      </c>
      <c r="F206" s="2" t="str">
        <f t="shared" si="13"/>
        <v/>
      </c>
      <c r="H206"/>
      <c r="I206"/>
    </row>
    <row r="207" spans="1:9">
      <c r="A207" s="21"/>
      <c r="B207" s="37"/>
      <c r="C207" s="2" t="str">
        <f t="shared" si="14"/>
        <v/>
      </c>
      <c r="D207" s="2" t="str">
        <f t="shared" si="15"/>
        <v/>
      </c>
      <c r="E207" s="2" t="str">
        <f t="shared" si="12"/>
        <v/>
      </c>
      <c r="F207" s="2" t="str">
        <f t="shared" si="13"/>
        <v/>
      </c>
      <c r="H207"/>
      <c r="I207"/>
    </row>
    <row r="208" spans="1:9">
      <c r="A208" s="21"/>
      <c r="B208" s="37"/>
      <c r="C208" s="2" t="str">
        <f t="shared" si="14"/>
        <v/>
      </c>
      <c r="D208" s="2" t="str">
        <f t="shared" si="15"/>
        <v/>
      </c>
      <c r="E208" s="2" t="str">
        <f t="shared" si="12"/>
        <v/>
      </c>
      <c r="F208" s="2" t="str">
        <f t="shared" si="13"/>
        <v/>
      </c>
      <c r="H208"/>
      <c r="I208"/>
    </row>
    <row r="209" spans="1:9">
      <c r="A209" s="21"/>
      <c r="B209" s="37"/>
      <c r="C209" s="2" t="str">
        <f t="shared" si="14"/>
        <v/>
      </c>
      <c r="D209" s="2" t="str">
        <f t="shared" si="15"/>
        <v/>
      </c>
      <c r="E209" s="2" t="str">
        <f t="shared" si="12"/>
        <v/>
      </c>
      <c r="F209" s="2" t="str">
        <f t="shared" si="13"/>
        <v/>
      </c>
      <c r="H209"/>
      <c r="I209"/>
    </row>
    <row r="210" spans="1:9">
      <c r="A210" s="21"/>
      <c r="B210" s="37"/>
      <c r="C210" s="2" t="str">
        <f t="shared" si="14"/>
        <v/>
      </c>
      <c r="D210" s="2" t="str">
        <f t="shared" si="15"/>
        <v/>
      </c>
      <c r="E210" s="2" t="str">
        <f t="shared" si="12"/>
        <v/>
      </c>
      <c r="F210" s="2" t="str">
        <f t="shared" si="13"/>
        <v/>
      </c>
      <c r="H210"/>
      <c r="I210"/>
    </row>
    <row r="211" spans="1:9">
      <c r="A211" s="21"/>
      <c r="B211" s="37"/>
      <c r="C211" s="2" t="str">
        <f t="shared" si="14"/>
        <v/>
      </c>
      <c r="D211" s="2" t="str">
        <f t="shared" si="15"/>
        <v/>
      </c>
      <c r="E211" s="2" t="str">
        <f t="shared" si="12"/>
        <v/>
      </c>
      <c r="F211" s="2" t="str">
        <f t="shared" si="13"/>
        <v/>
      </c>
      <c r="H211"/>
      <c r="I211"/>
    </row>
    <row r="212" spans="1:9">
      <c r="A212" s="21"/>
      <c r="B212" s="37"/>
      <c r="C212" s="2" t="str">
        <f t="shared" si="14"/>
        <v/>
      </c>
      <c r="D212" s="2" t="str">
        <f t="shared" si="15"/>
        <v/>
      </c>
      <c r="E212" s="2" t="str">
        <f t="shared" si="12"/>
        <v/>
      </c>
      <c r="F212" s="2" t="str">
        <f t="shared" si="13"/>
        <v/>
      </c>
      <c r="H212"/>
      <c r="I212"/>
    </row>
    <row r="213" spans="1:9">
      <c r="A213" s="21"/>
      <c r="B213" s="37"/>
      <c r="C213" s="2" t="str">
        <f t="shared" si="14"/>
        <v/>
      </c>
      <c r="D213" s="2" t="str">
        <f t="shared" si="15"/>
        <v/>
      </c>
      <c r="E213" s="2" t="str">
        <f t="shared" si="12"/>
        <v/>
      </c>
      <c r="F213" s="2" t="str">
        <f t="shared" si="13"/>
        <v/>
      </c>
      <c r="H213"/>
      <c r="I213"/>
    </row>
    <row r="214" spans="1:9">
      <c r="A214" s="21"/>
      <c r="B214" s="37"/>
      <c r="C214" s="2" t="str">
        <f t="shared" si="14"/>
        <v/>
      </c>
      <c r="D214" s="2" t="str">
        <f t="shared" si="15"/>
        <v/>
      </c>
      <c r="E214" s="2" t="str">
        <f t="shared" si="12"/>
        <v/>
      </c>
      <c r="F214" s="2" t="str">
        <f t="shared" si="13"/>
        <v/>
      </c>
      <c r="H214"/>
      <c r="I214"/>
    </row>
    <row r="215" spans="1:9">
      <c r="A215" s="21"/>
      <c r="B215" s="37"/>
      <c r="C215" s="2" t="str">
        <f t="shared" si="14"/>
        <v/>
      </c>
      <c r="D215" s="2" t="str">
        <f t="shared" si="15"/>
        <v/>
      </c>
      <c r="E215" s="2" t="str">
        <f t="shared" si="12"/>
        <v/>
      </c>
      <c r="F215" s="2" t="str">
        <f t="shared" si="13"/>
        <v/>
      </c>
      <c r="H215"/>
      <c r="I215"/>
    </row>
    <row r="216" spans="1:9">
      <c r="A216" s="21"/>
      <c r="B216" s="37"/>
      <c r="C216" s="2" t="str">
        <f t="shared" si="14"/>
        <v/>
      </c>
      <c r="D216" s="2" t="str">
        <f t="shared" si="15"/>
        <v/>
      </c>
      <c r="E216" s="2" t="str">
        <f t="shared" si="12"/>
        <v/>
      </c>
      <c r="F216" s="2" t="str">
        <f t="shared" si="13"/>
        <v/>
      </c>
      <c r="H216"/>
      <c r="I216"/>
    </row>
    <row r="217" spans="1:9">
      <c r="A217" s="21"/>
      <c r="B217" s="37"/>
      <c r="C217" s="2" t="str">
        <f t="shared" si="14"/>
        <v/>
      </c>
      <c r="D217" s="2" t="str">
        <f t="shared" si="15"/>
        <v/>
      </c>
      <c r="E217" s="2" t="str">
        <f t="shared" si="12"/>
        <v/>
      </c>
      <c r="F217" s="2" t="str">
        <f t="shared" si="13"/>
        <v/>
      </c>
      <c r="H217"/>
      <c r="I217"/>
    </row>
    <row r="218" spans="1:9">
      <c r="A218" s="21"/>
      <c r="B218" s="37"/>
      <c r="C218" s="2" t="str">
        <f t="shared" si="14"/>
        <v/>
      </c>
      <c r="D218" s="2" t="str">
        <f t="shared" si="15"/>
        <v/>
      </c>
      <c r="E218" s="2" t="str">
        <f t="shared" si="12"/>
        <v/>
      </c>
      <c r="F218" s="2" t="str">
        <f t="shared" si="13"/>
        <v/>
      </c>
      <c r="H218"/>
      <c r="I218"/>
    </row>
    <row r="219" spans="1:9">
      <c r="A219" s="21"/>
      <c r="B219" s="37"/>
      <c r="C219" s="2" t="str">
        <f t="shared" si="14"/>
        <v/>
      </c>
      <c r="D219" s="2" t="str">
        <f t="shared" si="15"/>
        <v/>
      </c>
      <c r="E219" s="2" t="str">
        <f t="shared" si="12"/>
        <v/>
      </c>
      <c r="F219" s="2" t="str">
        <f t="shared" si="13"/>
        <v/>
      </c>
      <c r="H219"/>
      <c r="I219"/>
    </row>
    <row r="220" spans="1:9">
      <c r="A220" s="21"/>
      <c r="B220" s="37"/>
      <c r="C220" s="2" t="str">
        <f t="shared" si="14"/>
        <v/>
      </c>
      <c r="D220" s="2" t="str">
        <f t="shared" si="15"/>
        <v/>
      </c>
      <c r="E220" s="2" t="str">
        <f t="shared" si="12"/>
        <v/>
      </c>
      <c r="F220" s="2" t="str">
        <f t="shared" si="13"/>
        <v/>
      </c>
      <c r="H220"/>
      <c r="I220"/>
    </row>
    <row r="221" spans="1:9">
      <c r="A221" s="21"/>
      <c r="B221" s="37"/>
      <c r="C221" s="2" t="str">
        <f t="shared" si="14"/>
        <v/>
      </c>
      <c r="D221" s="2" t="str">
        <f t="shared" si="15"/>
        <v/>
      </c>
      <c r="E221" s="2" t="str">
        <f t="shared" si="12"/>
        <v/>
      </c>
      <c r="F221" s="2" t="str">
        <f t="shared" si="13"/>
        <v/>
      </c>
      <c r="H221"/>
      <c r="I221"/>
    </row>
    <row r="222" spans="1:9">
      <c r="A222" s="21"/>
      <c r="B222" s="37"/>
      <c r="C222" s="2" t="str">
        <f t="shared" si="14"/>
        <v/>
      </c>
      <c r="D222" s="2" t="str">
        <f t="shared" si="15"/>
        <v/>
      </c>
      <c r="E222" s="2" t="str">
        <f t="shared" si="12"/>
        <v/>
      </c>
      <c r="F222" s="2" t="str">
        <f t="shared" si="13"/>
        <v/>
      </c>
      <c r="H222"/>
      <c r="I222"/>
    </row>
    <row r="223" spans="1:9">
      <c r="A223" s="21"/>
      <c r="B223" s="37"/>
      <c r="C223" s="2" t="str">
        <f t="shared" si="14"/>
        <v/>
      </c>
      <c r="D223" s="2" t="str">
        <f t="shared" si="15"/>
        <v/>
      </c>
      <c r="E223" s="2" t="str">
        <f t="shared" si="12"/>
        <v/>
      </c>
      <c r="F223" s="2" t="str">
        <f t="shared" si="13"/>
        <v/>
      </c>
      <c r="H223"/>
      <c r="I223"/>
    </row>
    <row r="224" spans="1:9">
      <c r="A224" s="21"/>
      <c r="B224" s="37"/>
      <c r="C224" s="2" t="str">
        <f t="shared" si="14"/>
        <v/>
      </c>
      <c r="D224" s="2" t="str">
        <f t="shared" si="15"/>
        <v/>
      </c>
      <c r="E224" s="2" t="str">
        <f t="shared" si="12"/>
        <v/>
      </c>
      <c r="F224" s="2" t="str">
        <f t="shared" si="13"/>
        <v/>
      </c>
      <c r="H224"/>
      <c r="I224"/>
    </row>
    <row r="225" spans="1:9">
      <c r="A225" s="21"/>
      <c r="B225" s="37"/>
      <c r="C225" s="2" t="str">
        <f t="shared" si="14"/>
        <v/>
      </c>
      <c r="D225" s="2" t="str">
        <f t="shared" si="15"/>
        <v/>
      </c>
      <c r="E225" s="2" t="str">
        <f t="shared" si="12"/>
        <v/>
      </c>
      <c r="F225" s="2" t="str">
        <f t="shared" si="13"/>
        <v/>
      </c>
      <c r="H225"/>
      <c r="I225"/>
    </row>
    <row r="226" spans="1:9">
      <c r="A226" s="21"/>
      <c r="B226" s="37"/>
      <c r="C226" s="2" t="str">
        <f t="shared" si="14"/>
        <v/>
      </c>
      <c r="D226" s="2" t="str">
        <f t="shared" si="15"/>
        <v/>
      </c>
      <c r="E226" s="2" t="str">
        <f t="shared" si="12"/>
        <v/>
      </c>
      <c r="F226" s="2" t="str">
        <f t="shared" si="13"/>
        <v/>
      </c>
      <c r="H226"/>
      <c r="I226"/>
    </row>
    <row r="227" spans="1:9">
      <c r="A227" s="21"/>
      <c r="B227" s="37"/>
      <c r="C227" s="2" t="str">
        <f t="shared" si="14"/>
        <v/>
      </c>
      <c r="D227" s="2" t="str">
        <f t="shared" si="15"/>
        <v/>
      </c>
      <c r="E227" s="2" t="str">
        <f t="shared" si="12"/>
        <v/>
      </c>
      <c r="F227" s="2" t="str">
        <f t="shared" si="13"/>
        <v/>
      </c>
      <c r="H227"/>
      <c r="I227"/>
    </row>
    <row r="228" spans="1:9">
      <c r="A228" s="21"/>
      <c r="B228" s="37"/>
      <c r="C228" s="2" t="str">
        <f t="shared" si="14"/>
        <v/>
      </c>
      <c r="D228" s="2" t="str">
        <f t="shared" si="15"/>
        <v/>
      </c>
      <c r="E228" s="2" t="str">
        <f t="shared" si="12"/>
        <v/>
      </c>
      <c r="F228" s="2" t="str">
        <f t="shared" si="13"/>
        <v/>
      </c>
      <c r="H228"/>
      <c r="I228"/>
    </row>
    <row r="229" spans="1:9">
      <c r="A229" s="21"/>
      <c r="B229" s="37"/>
      <c r="C229" s="2" t="str">
        <f t="shared" si="14"/>
        <v/>
      </c>
      <c r="D229" s="2" t="str">
        <f t="shared" si="15"/>
        <v/>
      </c>
      <c r="E229" s="2" t="str">
        <f t="shared" si="12"/>
        <v/>
      </c>
      <c r="F229" s="2" t="str">
        <f t="shared" si="13"/>
        <v/>
      </c>
      <c r="H229"/>
      <c r="I229"/>
    </row>
    <row r="230" spans="1:9">
      <c r="A230" s="21"/>
      <c r="B230" s="37"/>
      <c r="C230" s="2" t="str">
        <f t="shared" si="14"/>
        <v/>
      </c>
      <c r="D230" s="2" t="str">
        <f t="shared" si="15"/>
        <v/>
      </c>
      <c r="E230" s="2" t="str">
        <f t="shared" si="12"/>
        <v/>
      </c>
      <c r="F230" s="2" t="str">
        <f t="shared" si="13"/>
        <v/>
      </c>
      <c r="H230"/>
      <c r="I230"/>
    </row>
    <row r="231" spans="1:9">
      <c r="A231" s="21"/>
      <c r="B231" s="37"/>
      <c r="C231" s="2" t="str">
        <f t="shared" si="14"/>
        <v/>
      </c>
      <c r="D231" s="2" t="str">
        <f t="shared" si="15"/>
        <v/>
      </c>
      <c r="E231" s="2" t="str">
        <f t="shared" si="12"/>
        <v/>
      </c>
      <c r="F231" s="2" t="str">
        <f t="shared" si="13"/>
        <v/>
      </c>
      <c r="H231"/>
      <c r="I231"/>
    </row>
    <row r="232" spans="1:9">
      <c r="A232" s="21"/>
      <c r="B232" s="37"/>
      <c r="C232" s="2" t="str">
        <f t="shared" si="14"/>
        <v/>
      </c>
      <c r="D232" s="2" t="str">
        <f t="shared" si="15"/>
        <v/>
      </c>
      <c r="E232" s="2" t="str">
        <f t="shared" si="12"/>
        <v/>
      </c>
      <c r="F232" s="2" t="str">
        <f t="shared" si="13"/>
        <v/>
      </c>
      <c r="H232"/>
      <c r="I232"/>
    </row>
    <row r="233" spans="1:9">
      <c r="A233" s="21"/>
      <c r="B233" s="37"/>
      <c r="C233" s="2" t="str">
        <f t="shared" si="14"/>
        <v/>
      </c>
      <c r="D233" s="2" t="str">
        <f t="shared" si="15"/>
        <v/>
      </c>
      <c r="E233" s="2" t="str">
        <f t="shared" si="12"/>
        <v/>
      </c>
      <c r="F233" s="2" t="str">
        <f t="shared" si="13"/>
        <v/>
      </c>
      <c r="H233"/>
      <c r="I233"/>
    </row>
    <row r="234" spans="1:9">
      <c r="A234" s="21"/>
      <c r="B234" s="37"/>
      <c r="C234" s="2" t="str">
        <f t="shared" si="14"/>
        <v/>
      </c>
      <c r="D234" s="2" t="str">
        <f t="shared" si="15"/>
        <v/>
      </c>
      <c r="E234" s="2" t="str">
        <f t="shared" si="12"/>
        <v/>
      </c>
      <c r="F234" s="2" t="str">
        <f t="shared" si="13"/>
        <v/>
      </c>
      <c r="H234"/>
      <c r="I234"/>
    </row>
    <row r="235" spans="1:9">
      <c r="A235" s="21"/>
      <c r="B235" s="37"/>
      <c r="C235" s="2" t="str">
        <f t="shared" si="14"/>
        <v/>
      </c>
      <c r="D235" s="2" t="str">
        <f t="shared" si="15"/>
        <v/>
      </c>
      <c r="E235" s="2" t="str">
        <f t="shared" si="12"/>
        <v/>
      </c>
      <c r="F235" s="2" t="str">
        <f t="shared" si="13"/>
        <v/>
      </c>
      <c r="H235"/>
      <c r="I235"/>
    </row>
    <row r="236" spans="1:9">
      <c r="A236" s="21"/>
      <c r="B236" s="37"/>
      <c r="C236" s="2" t="str">
        <f t="shared" si="14"/>
        <v/>
      </c>
      <c r="D236" s="2" t="str">
        <f t="shared" si="15"/>
        <v/>
      </c>
      <c r="E236" s="2" t="str">
        <f t="shared" si="12"/>
        <v/>
      </c>
      <c r="F236" s="2" t="str">
        <f t="shared" si="13"/>
        <v/>
      </c>
      <c r="H236"/>
      <c r="I236"/>
    </row>
    <row r="237" spans="1:9">
      <c r="A237" s="21"/>
      <c r="B237" s="37"/>
      <c r="C237" s="2" t="str">
        <f t="shared" si="14"/>
        <v/>
      </c>
      <c r="D237" s="2" t="str">
        <f t="shared" si="15"/>
        <v/>
      </c>
      <c r="E237" s="2" t="str">
        <f t="shared" si="12"/>
        <v/>
      </c>
      <c r="F237" s="2" t="str">
        <f t="shared" si="13"/>
        <v/>
      </c>
      <c r="H237"/>
      <c r="I237"/>
    </row>
    <row r="238" spans="1:9">
      <c r="A238" s="21"/>
      <c r="B238" s="37"/>
      <c r="C238" s="2" t="str">
        <f t="shared" si="14"/>
        <v/>
      </c>
      <c r="D238" s="2" t="str">
        <f t="shared" si="15"/>
        <v/>
      </c>
      <c r="E238" s="2" t="str">
        <f t="shared" si="12"/>
        <v/>
      </c>
      <c r="F238" s="2" t="str">
        <f t="shared" si="13"/>
        <v/>
      </c>
      <c r="H238"/>
      <c r="I238"/>
    </row>
    <row r="239" spans="1:9">
      <c r="A239" s="21"/>
      <c r="B239" s="37"/>
      <c r="C239" s="2" t="str">
        <f t="shared" si="14"/>
        <v/>
      </c>
      <c r="D239" s="2" t="str">
        <f t="shared" si="15"/>
        <v/>
      </c>
      <c r="E239" s="2" t="str">
        <f t="shared" si="12"/>
        <v/>
      </c>
      <c r="F239" s="2" t="str">
        <f t="shared" si="13"/>
        <v/>
      </c>
      <c r="H239"/>
      <c r="I239"/>
    </row>
    <row r="240" spans="1:9">
      <c r="A240" s="21"/>
      <c r="B240" s="37"/>
      <c r="C240" s="2" t="str">
        <f t="shared" si="14"/>
        <v/>
      </c>
      <c r="D240" s="2" t="str">
        <f t="shared" si="15"/>
        <v/>
      </c>
      <c r="E240" s="2" t="str">
        <f t="shared" si="12"/>
        <v/>
      </c>
      <c r="F240" s="2" t="str">
        <f t="shared" si="13"/>
        <v/>
      </c>
      <c r="H240"/>
      <c r="I240"/>
    </row>
    <row r="241" spans="1:9">
      <c r="A241" s="21"/>
      <c r="B241" s="37"/>
      <c r="C241" s="2" t="str">
        <f t="shared" si="14"/>
        <v/>
      </c>
      <c r="D241" s="2" t="str">
        <f t="shared" si="15"/>
        <v/>
      </c>
      <c r="E241" s="2" t="str">
        <f t="shared" si="12"/>
        <v/>
      </c>
      <c r="F241" s="2" t="str">
        <f t="shared" si="13"/>
        <v/>
      </c>
      <c r="H241"/>
      <c r="I241"/>
    </row>
    <row r="242" spans="1:9">
      <c r="A242" s="21"/>
      <c r="B242" s="37"/>
      <c r="C242" s="2" t="str">
        <f t="shared" si="14"/>
        <v/>
      </c>
      <c r="D242" s="2" t="str">
        <f t="shared" si="15"/>
        <v/>
      </c>
      <c r="E242" s="2" t="str">
        <f t="shared" si="12"/>
        <v/>
      </c>
      <c r="F242" s="2" t="str">
        <f t="shared" si="13"/>
        <v/>
      </c>
      <c r="H242"/>
      <c r="I242"/>
    </row>
    <row r="243" spans="1:9">
      <c r="A243" s="21"/>
      <c r="B243" s="37"/>
      <c r="C243" s="2" t="str">
        <f t="shared" si="14"/>
        <v/>
      </c>
      <c r="D243" s="2" t="str">
        <f t="shared" si="15"/>
        <v/>
      </c>
      <c r="E243" s="2" t="str">
        <f t="shared" si="12"/>
        <v/>
      </c>
      <c r="F243" s="2" t="str">
        <f t="shared" si="13"/>
        <v/>
      </c>
      <c r="H243"/>
      <c r="I243"/>
    </row>
    <row r="244" spans="1:9">
      <c r="A244" s="21"/>
      <c r="B244" s="37"/>
      <c r="C244" s="2" t="str">
        <f t="shared" si="14"/>
        <v/>
      </c>
      <c r="D244" s="2" t="str">
        <f t="shared" si="15"/>
        <v/>
      </c>
      <c r="E244" s="2" t="str">
        <f t="shared" si="12"/>
        <v/>
      </c>
      <c r="F244" s="2" t="str">
        <f t="shared" si="13"/>
        <v/>
      </c>
      <c r="H244"/>
      <c r="I244"/>
    </row>
    <row r="245" spans="1:9">
      <c r="A245" s="21"/>
      <c r="B245" s="37"/>
      <c r="C245" s="2" t="str">
        <f t="shared" si="14"/>
        <v/>
      </c>
      <c r="D245" s="2" t="str">
        <f t="shared" si="15"/>
        <v/>
      </c>
      <c r="E245" s="2" t="str">
        <f t="shared" si="12"/>
        <v/>
      </c>
      <c r="F245" s="2" t="str">
        <f t="shared" si="13"/>
        <v/>
      </c>
      <c r="H245"/>
      <c r="I245"/>
    </row>
    <row r="246" spans="1:9">
      <c r="A246" s="21"/>
      <c r="B246" s="37"/>
      <c r="C246" s="2" t="str">
        <f t="shared" si="14"/>
        <v/>
      </c>
      <c r="D246" s="2" t="str">
        <f t="shared" si="15"/>
        <v/>
      </c>
      <c r="E246" s="2" t="str">
        <f t="shared" si="12"/>
        <v/>
      </c>
      <c r="F246" s="2" t="str">
        <f t="shared" si="13"/>
        <v/>
      </c>
      <c r="H246"/>
      <c r="I246"/>
    </row>
    <row r="247" spans="1:9">
      <c r="A247" s="21"/>
      <c r="B247" s="37"/>
      <c r="C247" s="2" t="str">
        <f t="shared" si="14"/>
        <v/>
      </c>
      <c r="D247" s="2" t="str">
        <f t="shared" si="15"/>
        <v/>
      </c>
      <c r="E247" s="2" t="str">
        <f t="shared" si="12"/>
        <v/>
      </c>
      <c r="F247" s="2" t="str">
        <f t="shared" si="13"/>
        <v/>
      </c>
      <c r="H247"/>
      <c r="I247"/>
    </row>
    <row r="248" spans="1:9">
      <c r="A248" s="21"/>
      <c r="B248" s="37"/>
      <c r="C248" s="2" t="str">
        <f t="shared" si="14"/>
        <v/>
      </c>
      <c r="D248" s="2" t="str">
        <f t="shared" si="15"/>
        <v/>
      </c>
      <c r="E248" s="2" t="str">
        <f t="shared" si="12"/>
        <v/>
      </c>
      <c r="F248" s="2" t="str">
        <f t="shared" si="13"/>
        <v/>
      </c>
      <c r="H248"/>
      <c r="I248"/>
    </row>
    <row r="249" spans="1:9">
      <c r="A249" s="21"/>
      <c r="B249" s="37"/>
      <c r="C249" s="2" t="str">
        <f t="shared" si="14"/>
        <v/>
      </c>
      <c r="D249" s="2" t="str">
        <f t="shared" si="15"/>
        <v/>
      </c>
      <c r="E249" s="2" t="str">
        <f t="shared" si="12"/>
        <v/>
      </c>
      <c r="F249" s="2" t="str">
        <f t="shared" si="13"/>
        <v/>
      </c>
      <c r="H249"/>
      <c r="I249"/>
    </row>
    <row r="250" spans="1:9">
      <c r="A250" s="21"/>
      <c r="B250" s="37"/>
      <c r="C250" s="2" t="str">
        <f t="shared" si="14"/>
        <v/>
      </c>
      <c r="D250" s="2" t="str">
        <f t="shared" si="15"/>
        <v/>
      </c>
      <c r="E250" s="2" t="str">
        <f t="shared" si="12"/>
        <v/>
      </c>
      <c r="F250" s="2" t="str">
        <f t="shared" si="13"/>
        <v/>
      </c>
      <c r="H250"/>
      <c r="I250"/>
    </row>
    <row r="251" spans="1:9">
      <c r="A251" s="21"/>
      <c r="B251" s="37"/>
      <c r="C251" s="2" t="str">
        <f t="shared" si="14"/>
        <v/>
      </c>
      <c r="D251" s="2" t="str">
        <f t="shared" si="15"/>
        <v/>
      </c>
      <c r="E251" s="2" t="str">
        <f t="shared" si="12"/>
        <v/>
      </c>
      <c r="F251" s="2" t="str">
        <f t="shared" si="13"/>
        <v/>
      </c>
      <c r="H251"/>
      <c r="I251"/>
    </row>
    <row r="252" spans="1:9">
      <c r="A252" s="21"/>
      <c r="B252" s="37"/>
      <c r="C252" s="2" t="str">
        <f t="shared" si="14"/>
        <v/>
      </c>
      <c r="D252" s="2" t="str">
        <f t="shared" si="15"/>
        <v/>
      </c>
      <c r="E252" s="2" t="str">
        <f t="shared" si="12"/>
        <v/>
      </c>
      <c r="F252" s="2" t="str">
        <f t="shared" si="13"/>
        <v/>
      </c>
      <c r="H252"/>
      <c r="I252"/>
    </row>
    <row r="253" spans="1:9">
      <c r="A253" s="21"/>
      <c r="B253" s="37"/>
      <c r="C253" s="2" t="str">
        <f t="shared" si="14"/>
        <v/>
      </c>
      <c r="D253" s="2" t="str">
        <f t="shared" si="15"/>
        <v/>
      </c>
      <c r="E253" s="2" t="str">
        <f t="shared" si="12"/>
        <v/>
      </c>
      <c r="F253" s="2" t="str">
        <f t="shared" si="13"/>
        <v/>
      </c>
      <c r="H253"/>
      <c r="I253"/>
    </row>
    <row r="254" spans="1:9">
      <c r="A254" s="21"/>
      <c r="B254" s="37"/>
      <c r="C254" s="2" t="str">
        <f t="shared" si="14"/>
        <v/>
      </c>
      <c r="D254" s="2" t="str">
        <f t="shared" si="15"/>
        <v/>
      </c>
      <c r="E254" s="2" t="str">
        <f t="shared" si="12"/>
        <v/>
      </c>
      <c r="F254" s="2" t="str">
        <f t="shared" si="13"/>
        <v/>
      </c>
      <c r="H254"/>
      <c r="I254"/>
    </row>
    <row r="255" spans="1:9">
      <c r="A255" s="21"/>
      <c r="B255" s="37"/>
      <c r="C255" s="2" t="str">
        <f t="shared" si="14"/>
        <v/>
      </c>
      <c r="D255" s="2" t="str">
        <f t="shared" si="15"/>
        <v/>
      </c>
      <c r="E255" s="2" t="str">
        <f t="shared" si="12"/>
        <v/>
      </c>
      <c r="F255" s="2" t="str">
        <f t="shared" si="13"/>
        <v/>
      </c>
      <c r="H255"/>
      <c r="I255"/>
    </row>
    <row r="256" spans="1:9">
      <c r="A256" s="21"/>
      <c r="B256" s="37"/>
      <c r="C256" s="2" t="str">
        <f t="shared" si="14"/>
        <v/>
      </c>
      <c r="D256" s="2" t="str">
        <f t="shared" si="15"/>
        <v/>
      </c>
      <c r="E256" s="2" t="str">
        <f t="shared" si="12"/>
        <v/>
      </c>
      <c r="F256" s="2" t="str">
        <f t="shared" si="13"/>
        <v/>
      </c>
      <c r="H256"/>
      <c r="I256"/>
    </row>
    <row r="257" spans="1:9">
      <c r="A257" s="21"/>
      <c r="B257" s="37"/>
      <c r="C257" s="2" t="str">
        <f t="shared" si="14"/>
        <v/>
      </c>
      <c r="D257" s="2" t="str">
        <f t="shared" si="15"/>
        <v/>
      </c>
      <c r="E257" s="2" t="str">
        <f t="shared" si="12"/>
        <v/>
      </c>
      <c r="F257" s="2" t="str">
        <f t="shared" si="13"/>
        <v/>
      </c>
      <c r="H257"/>
      <c r="I257"/>
    </row>
    <row r="258" spans="1:9">
      <c r="A258" s="21"/>
      <c r="B258" s="37"/>
      <c r="C258" s="2" t="str">
        <f t="shared" si="14"/>
        <v/>
      </c>
      <c r="D258" s="2" t="str">
        <f t="shared" si="15"/>
        <v/>
      </c>
      <c r="E258" s="2" t="str">
        <f t="shared" si="12"/>
        <v/>
      </c>
      <c r="F258" s="2" t="str">
        <f t="shared" si="13"/>
        <v/>
      </c>
      <c r="H258"/>
      <c r="I258"/>
    </row>
    <row r="259" spans="1:9">
      <c r="H259"/>
      <c r="I259"/>
    </row>
    <row r="260" spans="1:9">
      <c r="H260"/>
      <c r="I260"/>
    </row>
    <row r="261" spans="1:9">
      <c r="H261"/>
      <c r="I261"/>
    </row>
    <row r="262" spans="1:9">
      <c r="H262"/>
      <c r="I262"/>
    </row>
    <row r="263" spans="1:9">
      <c r="H263"/>
      <c r="I263"/>
    </row>
    <row r="264" spans="1:9">
      <c r="H264"/>
      <c r="I264"/>
    </row>
    <row r="265" spans="1:9">
      <c r="H265"/>
      <c r="I265"/>
    </row>
    <row r="266" spans="1:9">
      <c r="H266"/>
      <c r="I266"/>
    </row>
    <row r="267" spans="1:9">
      <c r="H267"/>
      <c r="I267"/>
    </row>
    <row r="268" spans="1:9">
      <c r="H268"/>
      <c r="I268"/>
    </row>
    <row r="269" spans="1:9">
      <c r="H269"/>
      <c r="I269"/>
    </row>
    <row r="270" spans="1:9">
      <c r="H270"/>
      <c r="I270"/>
    </row>
    <row r="271" spans="1:9">
      <c r="H271"/>
      <c r="I271"/>
    </row>
    <row r="272" spans="1:9">
      <c r="H272"/>
      <c r="I272"/>
    </row>
    <row r="273" spans="8:9">
      <c r="H273"/>
      <c r="I273"/>
    </row>
    <row r="274" spans="8:9">
      <c r="H274"/>
      <c r="I274"/>
    </row>
    <row r="275" spans="8:9">
      <c r="H275"/>
      <c r="I275"/>
    </row>
    <row r="276" spans="8:9">
      <c r="H276"/>
      <c r="I276"/>
    </row>
    <row r="277" spans="8:9">
      <c r="H277"/>
      <c r="I277"/>
    </row>
    <row r="278" spans="8:9">
      <c r="H278"/>
      <c r="I278"/>
    </row>
    <row r="279" spans="8:9">
      <c r="H279"/>
      <c r="I279"/>
    </row>
    <row r="280" spans="8:9">
      <c r="H280"/>
      <c r="I280"/>
    </row>
    <row r="281" spans="8:9">
      <c r="H281"/>
      <c r="I281"/>
    </row>
    <row r="282" spans="8:9">
      <c r="H282"/>
      <c r="I282"/>
    </row>
    <row r="283" spans="8:9">
      <c r="H283"/>
      <c r="I283"/>
    </row>
    <row r="284" spans="8:9">
      <c r="H284"/>
      <c r="I284"/>
    </row>
    <row r="285" spans="8:9">
      <c r="H285"/>
      <c r="I285"/>
    </row>
    <row r="286" spans="8:9">
      <c r="H286"/>
      <c r="I286"/>
    </row>
    <row r="287" spans="8:9">
      <c r="H287"/>
      <c r="I287"/>
    </row>
    <row r="288" spans="8:9">
      <c r="H288"/>
      <c r="I288"/>
    </row>
    <row r="289" spans="8:9">
      <c r="H289"/>
      <c r="I289"/>
    </row>
    <row r="290" spans="8:9">
      <c r="H290"/>
      <c r="I290"/>
    </row>
    <row r="291" spans="8:9">
      <c r="H291"/>
      <c r="I291"/>
    </row>
    <row r="292" spans="8:9">
      <c r="H292"/>
      <c r="I292"/>
    </row>
    <row r="293" spans="8:9">
      <c r="H293"/>
      <c r="I293"/>
    </row>
    <row r="294" spans="8:9">
      <c r="H294"/>
      <c r="I294"/>
    </row>
    <row r="295" spans="8:9">
      <c r="H295"/>
      <c r="I295"/>
    </row>
    <row r="296" spans="8:9">
      <c r="H296"/>
      <c r="I296"/>
    </row>
    <row r="297" spans="8:9">
      <c r="H297"/>
      <c r="I297"/>
    </row>
    <row r="298" spans="8:9">
      <c r="H298"/>
      <c r="I298"/>
    </row>
    <row r="299" spans="8:9">
      <c r="H299"/>
      <c r="I299"/>
    </row>
    <row r="300" spans="8:9">
      <c r="H300"/>
      <c r="I300"/>
    </row>
    <row r="301" spans="8:9">
      <c r="H301"/>
      <c r="I301"/>
    </row>
    <row r="302" spans="8:9">
      <c r="H302"/>
      <c r="I302"/>
    </row>
    <row r="303" spans="8:9">
      <c r="H303"/>
      <c r="I303"/>
    </row>
    <row r="304" spans="8:9">
      <c r="H304"/>
      <c r="I304"/>
    </row>
    <row r="305" spans="8:9">
      <c r="H305"/>
      <c r="I305"/>
    </row>
    <row r="306" spans="8:9">
      <c r="H306"/>
      <c r="I306"/>
    </row>
    <row r="307" spans="8:9">
      <c r="H307"/>
      <c r="I307"/>
    </row>
    <row r="308" spans="8:9">
      <c r="H308"/>
      <c r="I308"/>
    </row>
    <row r="309" spans="8:9">
      <c r="H309"/>
      <c r="I309"/>
    </row>
    <row r="310" spans="8:9">
      <c r="H310"/>
      <c r="I310"/>
    </row>
    <row r="311" spans="8:9">
      <c r="H311"/>
      <c r="I311"/>
    </row>
    <row r="312" spans="8:9">
      <c r="H312"/>
      <c r="I312"/>
    </row>
    <row r="313" spans="8:9">
      <c r="H313"/>
      <c r="I313"/>
    </row>
    <row r="314" spans="8:9">
      <c r="H314"/>
      <c r="I314"/>
    </row>
    <row r="315" spans="8:9">
      <c r="H315"/>
      <c r="I315"/>
    </row>
    <row r="316" spans="8:9">
      <c r="H316"/>
      <c r="I316"/>
    </row>
    <row r="317" spans="8:9">
      <c r="H317"/>
      <c r="I317"/>
    </row>
    <row r="318" spans="8:9">
      <c r="H318"/>
      <c r="I318"/>
    </row>
    <row r="319" spans="8:9">
      <c r="H319"/>
      <c r="I319"/>
    </row>
    <row r="320" spans="8:9">
      <c r="H320"/>
      <c r="I320"/>
    </row>
    <row r="321" spans="8:9">
      <c r="H321"/>
      <c r="I321"/>
    </row>
    <row r="322" spans="8:9">
      <c r="H322"/>
      <c r="I322"/>
    </row>
    <row r="323" spans="8:9">
      <c r="H323"/>
      <c r="I323"/>
    </row>
    <row r="324" spans="8:9">
      <c r="H324"/>
      <c r="I324"/>
    </row>
    <row r="325" spans="8:9">
      <c r="H325"/>
      <c r="I325"/>
    </row>
    <row r="326" spans="8:9">
      <c r="H326"/>
      <c r="I326"/>
    </row>
    <row r="327" spans="8:9">
      <c r="H327"/>
      <c r="I327"/>
    </row>
    <row r="328" spans="8:9">
      <c r="H328"/>
      <c r="I328"/>
    </row>
    <row r="329" spans="8:9">
      <c r="H329"/>
      <c r="I329"/>
    </row>
    <row r="330" spans="8:9">
      <c r="H330"/>
      <c r="I330"/>
    </row>
    <row r="331" spans="8:9">
      <c r="H331"/>
      <c r="I331"/>
    </row>
    <row r="332" spans="8:9">
      <c r="H332"/>
      <c r="I332"/>
    </row>
    <row r="333" spans="8:9">
      <c r="H333"/>
      <c r="I333"/>
    </row>
    <row r="334" spans="8:9">
      <c r="H334"/>
      <c r="I334"/>
    </row>
    <row r="335" spans="8:9">
      <c r="H335"/>
      <c r="I335"/>
    </row>
    <row r="336" spans="8:9">
      <c r="H336"/>
      <c r="I336"/>
    </row>
    <row r="337" spans="8:9">
      <c r="H337"/>
      <c r="I337"/>
    </row>
  </sheetData>
  <sheetProtection sheet="1" objects="1" scenarios="1" selectLockedCells="1"/>
  <mergeCells count="1">
    <mergeCell ref="A6:B6"/>
  </mergeCells>
  <pageMargins left="0.74803149606299213" right="0.74803149606299213" top="0.98425196850393704" bottom="0.98425196850393704" header="0.51181102362204722" footer="0.51181102362204722"/>
  <pageSetup paperSize="9" scale="72" fitToHeight="5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1:F36"/>
  <sheetViews>
    <sheetView topLeftCell="A25" workbookViewId="0">
      <selection activeCell="C28" sqref="C28"/>
    </sheetView>
  </sheetViews>
  <sheetFormatPr defaultRowHeight="12.75"/>
  <cols>
    <col min="1" max="1" width="3.796875" customWidth="1"/>
    <col min="5" max="6" width="9.796875" customWidth="1"/>
  </cols>
  <sheetData>
    <row r="11" spans="2:6" ht="13.15">
      <c r="B11" s="3" t="s">
        <v>11</v>
      </c>
    </row>
    <row r="12" spans="2:6" ht="5.0999999999999996" customHeight="1"/>
    <row r="13" spans="2:6" ht="26.25">
      <c r="B13" s="12"/>
      <c r="C13" s="12" t="s">
        <v>7</v>
      </c>
      <c r="E13" s="12" t="s">
        <v>8</v>
      </c>
      <c r="F13" s="12" t="s">
        <v>9</v>
      </c>
    </row>
    <row r="14" spans="2:6" ht="13.15">
      <c r="B14" s="11">
        <v>1</v>
      </c>
      <c r="C14" s="6">
        <v>1</v>
      </c>
      <c r="E14" s="13">
        <v>0</v>
      </c>
      <c r="F14" s="13">
        <f>C14-0.01</f>
        <v>0.99</v>
      </c>
    </row>
    <row r="15" spans="2:6" ht="13.15">
      <c r="B15" s="11">
        <v>2</v>
      </c>
      <c r="C15" s="6">
        <v>1.5</v>
      </c>
      <c r="E15" s="13">
        <f>E14+C14</f>
        <v>1</v>
      </c>
      <c r="F15" s="13">
        <f>F14+C15</f>
        <v>2.4900000000000002</v>
      </c>
    </row>
    <row r="16" spans="2:6" ht="13.15">
      <c r="B16" s="11">
        <v>3</v>
      </c>
      <c r="C16" s="6">
        <v>2.5</v>
      </c>
      <c r="E16" s="13">
        <f t="shared" ref="E16:E22" si="0">E15+C15</f>
        <v>2.5</v>
      </c>
      <c r="F16" s="13">
        <f t="shared" ref="F16:F21" si="1">F15+C16</f>
        <v>4.99</v>
      </c>
    </row>
    <row r="17" spans="2:6" ht="13.15">
      <c r="B17" s="11">
        <v>4</v>
      </c>
      <c r="C17" s="6">
        <v>2.5</v>
      </c>
      <c r="E17" s="13">
        <f t="shared" si="0"/>
        <v>5</v>
      </c>
      <c r="F17" s="13">
        <f t="shared" si="1"/>
        <v>7.49</v>
      </c>
    </row>
    <row r="18" spans="2:6" ht="13.15">
      <c r="B18" s="11">
        <v>5</v>
      </c>
      <c r="C18" s="6">
        <v>2.5</v>
      </c>
      <c r="E18" s="13">
        <f t="shared" si="0"/>
        <v>7.5</v>
      </c>
      <c r="F18" s="13">
        <f t="shared" si="1"/>
        <v>9.99</v>
      </c>
    </row>
    <row r="19" spans="2:6" ht="13.15">
      <c r="B19" s="11">
        <v>6</v>
      </c>
      <c r="C19" s="6">
        <v>5</v>
      </c>
      <c r="E19" s="13">
        <f t="shared" si="0"/>
        <v>10</v>
      </c>
      <c r="F19" s="13">
        <f t="shared" si="1"/>
        <v>14.99</v>
      </c>
    </row>
    <row r="20" spans="2:6" ht="13.15">
      <c r="B20" s="11">
        <v>7</v>
      </c>
      <c r="C20" s="6">
        <v>5</v>
      </c>
      <c r="E20" s="13">
        <f t="shared" si="0"/>
        <v>15</v>
      </c>
      <c r="F20" s="13">
        <f t="shared" si="1"/>
        <v>19.990000000000002</v>
      </c>
    </row>
    <row r="21" spans="2:6" ht="13.15">
      <c r="B21" s="11">
        <v>8</v>
      </c>
      <c r="C21" s="6">
        <v>10</v>
      </c>
      <c r="E21" s="13">
        <f t="shared" si="0"/>
        <v>20</v>
      </c>
      <c r="F21" s="13">
        <f t="shared" si="1"/>
        <v>29.990000000000002</v>
      </c>
    </row>
    <row r="22" spans="2:6" ht="13.15">
      <c r="B22" s="11">
        <v>9</v>
      </c>
      <c r="C22" s="2"/>
      <c r="E22" s="13">
        <f t="shared" si="0"/>
        <v>30</v>
      </c>
      <c r="F22" s="13" t="str">
        <f>CONCATENATE("£",TEXT(E22,"#0.00"),"+")</f>
        <v>£30.00+</v>
      </c>
    </row>
    <row r="25" spans="2:6" ht="13.15">
      <c r="B25" s="3" t="s">
        <v>10</v>
      </c>
    </row>
    <row r="26" spans="2:6" ht="5.0999999999999996" customHeight="1"/>
    <row r="27" spans="2:6" ht="26.25">
      <c r="B27" s="12"/>
      <c r="C27" s="12" t="s">
        <v>7</v>
      </c>
      <c r="E27" s="12" t="s">
        <v>8</v>
      </c>
      <c r="F27" s="12" t="s">
        <v>9</v>
      </c>
    </row>
    <row r="28" spans="2:6" ht="13.15">
      <c r="B28" s="11">
        <v>1</v>
      </c>
      <c r="C28" s="82">
        <v>1</v>
      </c>
      <c r="E28" s="13">
        <v>0</v>
      </c>
      <c r="F28" s="13">
        <f>C28-0.01</f>
        <v>0.99</v>
      </c>
    </row>
    <row r="29" spans="2:6" ht="13.15">
      <c r="B29" s="11">
        <v>2</v>
      </c>
      <c r="C29" s="82">
        <v>1</v>
      </c>
      <c r="E29" s="13">
        <f>E28+C28</f>
        <v>1</v>
      </c>
      <c r="F29" s="13">
        <f>F28+C29</f>
        <v>1.99</v>
      </c>
    </row>
    <row r="30" spans="2:6" ht="13.15">
      <c r="B30" s="11">
        <v>3</v>
      </c>
      <c r="C30" s="82">
        <v>1.5</v>
      </c>
      <c r="E30" s="13">
        <f t="shared" ref="E30:E36" si="2">E29+C29</f>
        <v>2</v>
      </c>
      <c r="F30" s="13">
        <f t="shared" ref="F30:F35" si="3">F29+C30</f>
        <v>3.49</v>
      </c>
    </row>
    <row r="31" spans="2:6" ht="13.15">
      <c r="B31" s="11">
        <v>4</v>
      </c>
      <c r="C31" s="82">
        <v>1.5</v>
      </c>
      <c r="E31" s="13">
        <f t="shared" si="2"/>
        <v>3.5</v>
      </c>
      <c r="F31" s="13">
        <f t="shared" si="3"/>
        <v>4.99</v>
      </c>
    </row>
    <row r="32" spans="2:6" ht="13.15">
      <c r="B32" s="11">
        <v>5</v>
      </c>
      <c r="C32" s="82">
        <v>2.5</v>
      </c>
      <c r="E32" s="13">
        <f t="shared" si="2"/>
        <v>5</v>
      </c>
      <c r="F32" s="13">
        <f t="shared" si="3"/>
        <v>7.49</v>
      </c>
    </row>
    <row r="33" spans="2:6" ht="13.15">
      <c r="B33" s="11">
        <v>6</v>
      </c>
      <c r="C33" s="82">
        <v>2.5</v>
      </c>
      <c r="E33" s="13">
        <f t="shared" si="2"/>
        <v>7.5</v>
      </c>
      <c r="F33" s="13">
        <f t="shared" si="3"/>
        <v>9.99</v>
      </c>
    </row>
    <row r="34" spans="2:6" ht="13.15">
      <c r="B34" s="11">
        <v>7</v>
      </c>
      <c r="C34" s="82">
        <v>2</v>
      </c>
      <c r="E34" s="13">
        <f t="shared" si="2"/>
        <v>10</v>
      </c>
      <c r="F34" s="13">
        <f t="shared" si="3"/>
        <v>11.99</v>
      </c>
    </row>
    <row r="35" spans="2:6" ht="13.15">
      <c r="B35" s="11">
        <v>8</v>
      </c>
      <c r="C35" s="82">
        <v>3</v>
      </c>
      <c r="E35" s="13">
        <f t="shared" si="2"/>
        <v>12</v>
      </c>
      <c r="F35" s="13">
        <f t="shared" si="3"/>
        <v>14.99</v>
      </c>
    </row>
    <row r="36" spans="2:6" ht="13.15">
      <c r="B36" s="11">
        <v>9</v>
      </c>
      <c r="C36" s="2"/>
      <c r="E36" s="13">
        <f t="shared" si="2"/>
        <v>15</v>
      </c>
      <c r="F36" s="13" t="str">
        <f>CONCATENATE("£",TEXT(E36,"#0.00"),"+")</f>
        <v>£15.00+</v>
      </c>
    </row>
  </sheetData>
  <sheetProtection sheet="1" objects="1" scenarios="1" selectLockedCells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61"/>
  <sheetViews>
    <sheetView tabSelected="1" zoomScaleNormal="100" workbookViewId="0">
      <selection activeCell="A2" sqref="A2"/>
    </sheetView>
  </sheetViews>
  <sheetFormatPr defaultRowHeight="12.75"/>
  <cols>
    <col min="1" max="1" width="3.19921875" customWidth="1"/>
    <col min="2" max="3" width="10.796875" customWidth="1"/>
    <col min="4" max="7" width="9.796875" customWidth="1"/>
    <col min="8" max="8" width="3.796875" customWidth="1"/>
    <col min="10" max="10" width="10.19921875" customWidth="1"/>
    <col min="12" max="14" width="9.1328125" customWidth="1"/>
  </cols>
  <sheetData>
    <row r="1" spans="2:11" ht="39.75" customHeight="1">
      <c r="B1" s="48" t="s">
        <v>26</v>
      </c>
    </row>
    <row r="2" spans="2:11" ht="24" customHeight="1"/>
    <row r="8" spans="2:11" ht="17.25">
      <c r="B8" s="14" t="s">
        <v>18</v>
      </c>
    </row>
    <row r="10" spans="2:11" s="60" customFormat="1" ht="15" customHeight="1">
      <c r="B10" s="59" t="str">
        <f>CONCATENATE("Average or Mean TEPG gift is ",TEXT('Working Tables'!E21,"£0.00"))</f>
        <v>Average or Mean TEPG gift is £0.00</v>
      </c>
    </row>
    <row r="12" spans="2:11" s="20" customFormat="1" ht="15" customHeight="1">
      <c r="B12" s="59" t="str">
        <f>CONCATENATE("Median or middle TEPG gift is ",TEXT('Working Tables'!E22,"£0.00"))</f>
        <v xml:space="preserve">Median or middle TEPG gift is </v>
      </c>
      <c r="I12" s="20" t="str">
        <f>CONCATENATE("£",TEXT('Working Tables'!B11,"#0.00"),"-",'Working Tables'!C11)</f>
        <v>£0.00-0.99</v>
      </c>
      <c r="K12" s="20" t="str">
        <f>CONCATENATE("£",TEXT('Working Tables'!H11,"#0.00"),"-",'Working Tables'!I11)</f>
        <v>£0.00-0.99</v>
      </c>
    </row>
    <row r="13" spans="2:11">
      <c r="B13" s="58" t="s">
        <v>38</v>
      </c>
      <c r="I13" t="str">
        <f>CONCATENATE("£",TEXT('Working Tables'!B12,"#0.00"),"-",'Working Tables'!C12)</f>
        <v>£1.00-2.49</v>
      </c>
      <c r="K13" t="str">
        <f>CONCATENATE("£",TEXT('Working Tables'!H12,"#0.00"),"-",'Working Tables'!I12)</f>
        <v>£1.00-1.99</v>
      </c>
    </row>
    <row r="14" spans="2:11">
      <c r="B14" s="58" t="str">
        <f>CONCATENATE("was giving over ",TEXT('Data Entry Sheet'!E3,"£0")," per week. Half of all your")</f>
        <v>was giving over £0 per week. Half of all your</v>
      </c>
      <c r="I14" t="str">
        <f>CONCATENATE("£",TEXT('Working Tables'!B13,"#0.00"),"-",'Working Tables'!C13)</f>
        <v>£2.50-4.99</v>
      </c>
      <c r="K14" t="str">
        <f>CONCATENATE("£",TEXT('Working Tables'!H13,"#0.00"),"-",'Working Tables'!I13)</f>
        <v>£2.00-3.49</v>
      </c>
    </row>
    <row r="15" spans="2:11">
      <c r="B15" t="str">
        <f>CONCATENATE("Gift Aid donors were giving less than ",TEXT('Working Tables'!E22,"£0.00")," per week.")</f>
        <v>Gift Aid donors were giving less than  per week.</v>
      </c>
      <c r="I15" t="str">
        <f>CONCATENATE("£",TEXT('Working Tables'!B14,"#0.00"),"-",'Working Tables'!C14)</f>
        <v>£5.00-7.49</v>
      </c>
      <c r="K15" t="str">
        <f>CONCATENATE("£",TEXT('Working Tables'!H14,"#0.00"),"-",'Working Tables'!I14)</f>
        <v>£3.50-4.99</v>
      </c>
    </row>
    <row r="16" spans="2:11">
      <c r="B16" s="58"/>
      <c r="I16" t="str">
        <f>CONCATENATE("£",TEXT('Working Tables'!B15,"#0.00"),"-",'Working Tables'!C15)</f>
        <v>£7.50-9.99</v>
      </c>
      <c r="K16" t="str">
        <f>CONCATENATE("£",TEXT('Working Tables'!H15,"#0.00"),"-",'Working Tables'!I15)</f>
        <v>£5.00-7.49</v>
      </c>
    </row>
    <row r="17" spans="2:11">
      <c r="I17" t="str">
        <f>CONCATENATE("£",TEXT('Working Tables'!B16,"#0.00"),"-",'Working Tables'!C16)</f>
        <v>£10.00-14.99</v>
      </c>
      <c r="K17" t="str">
        <f>CONCATENATE("£",TEXT('Working Tables'!H16,"#0.00"),"-",'Working Tables'!I16)</f>
        <v>£7.50-9.99</v>
      </c>
    </row>
    <row r="18" spans="2:11">
      <c r="I18" t="str">
        <f>CONCATENATE("£",TEXT('Working Tables'!B17,"#0.00"),"-",'Working Tables'!C17)</f>
        <v>£15.00-19.99</v>
      </c>
      <c r="K18" t="str">
        <f>CONCATENATE("£",TEXT('Working Tables'!H17,"#0.00"),"-",'Working Tables'!I17)</f>
        <v>£10.00-11.99</v>
      </c>
    </row>
    <row r="19" spans="2:11">
      <c r="I19" t="str">
        <f>CONCATENATE("£",TEXT('Working Tables'!B18,"#0.00"),"-",'Working Tables'!C18)</f>
        <v>£20.00-29.99</v>
      </c>
      <c r="K19" t="str">
        <f>CONCATENATE("£",TEXT('Working Tables'!H18,"#0.00"),"-",'Working Tables'!I18)</f>
        <v>£12.00-14.99</v>
      </c>
    </row>
    <row r="20" spans="2:11">
      <c r="I20" t="str">
        <f>CONCATENATE('Working Tables'!C19)</f>
        <v>£30.00+</v>
      </c>
      <c r="K20" t="str">
        <f>CONCATENATE('Working Tables'!I19)</f>
        <v>£15.00+</v>
      </c>
    </row>
    <row r="21" spans="2:11" s="20" customFormat="1" ht="13.5"/>
    <row r="27" spans="2:11" ht="17.25">
      <c r="B27" s="14" t="s">
        <v>19</v>
      </c>
    </row>
    <row r="29" spans="2:11" s="36" customFormat="1" ht="15" customHeight="1">
      <c r="B29" s="59" t="str">
        <f>CONCATENATE("Average or Mean OPG gift is ",TEXT('Working Tables'!K21,"£0.00"))</f>
        <v>Average or Mean OPG gift is £0.00</v>
      </c>
    </row>
    <row r="30" spans="2:11">
      <c r="H30" s="33"/>
    </row>
    <row r="31" spans="2:11" ht="15" customHeight="1">
      <c r="B31" s="59" t="str">
        <f>CONCATENATE("Median or middle OPG gift is ",TEXT('Working Tables'!K22,"£0.00"))</f>
        <v xml:space="preserve">Median or middle OPG gift is </v>
      </c>
    </row>
    <row r="40" spans="2:2" s="20" customFormat="1" ht="13.5"/>
    <row r="46" spans="2:2" ht="17.25">
      <c r="B46" s="14" t="s">
        <v>15</v>
      </c>
    </row>
    <row r="48" spans="2:2" s="36" customFormat="1" ht="14" customHeight="1">
      <c r="B48" s="3" t="str">
        <f>IF(AND('Working Tables'!$D$38&gt;9,'Working Tables'!$T$38&gt;0),CONCATENATE("The top 10% of your planned givers give ",TEXT('Working Tables'!$T$38,"0.0"),"% of"),"")</f>
        <v/>
      </c>
    </row>
    <row r="49" spans="2:20" s="36" customFormat="1" ht="14" customHeight="1">
      <c r="B49" s="57" t="str">
        <f>IF(AND('Working Tables'!$D$38&gt;9,'Working Tables'!$T$38&gt;0),"all the money given through planning giving.","")</f>
        <v/>
      </c>
    </row>
    <row r="51" spans="2:20" ht="14" customHeight="1">
      <c r="B51" s="3" t="str">
        <f>IF('Working Tables'!$O$38&gt;0,CONCATENATE("The top 20% of your planned givers give ",TEXT('Working Tables'!$O$38,"0.0"),"% of"),"")</f>
        <v/>
      </c>
    </row>
    <row r="52" spans="2:20" ht="14" customHeight="1">
      <c r="B52" s="57" t="str">
        <f>IF('Working Tables'!$O$38&gt;0,"all the money given through planning giving.","")</f>
        <v/>
      </c>
    </row>
    <row r="55" spans="2:20">
      <c r="B55" s="58"/>
    </row>
    <row r="56" spans="2:20">
      <c r="B56" s="58"/>
    </row>
    <row r="57" spans="2:20">
      <c r="B57" s="58"/>
    </row>
    <row r="58" spans="2:20">
      <c r="B58" s="58"/>
      <c r="T58" s="50"/>
    </row>
    <row r="61" spans="2:20" s="20" customFormat="1" ht="13.5"/>
  </sheetData>
  <sheetProtection sheet="1" objects="1" scenarios="1" selectLockedCells="1"/>
  <printOptions horizontalCentered="1"/>
  <pageMargins left="0.39370078740157483" right="0.23622047244094491" top="0.55118110236220474" bottom="0.74803149606299213" header="0.31496062992125984" footer="0.31496062992125984"/>
  <pageSetup paperSize="9" scale="81" orientation="portrait" r:id="rId1"/>
  <headerFooter>
    <oddFooter>&amp;L&amp;9&amp;K005695© Giving in Grace 2015&amp;C&amp;K7F3F98 www.givingingrace.org&amp;R6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zoomScaleNormal="100" workbookViewId="0">
      <selection activeCell="A2" sqref="A2"/>
    </sheetView>
  </sheetViews>
  <sheetFormatPr defaultRowHeight="12.75"/>
  <cols>
    <col min="1" max="1" width="3.19921875" customWidth="1"/>
    <col min="2" max="3" width="10.796875" customWidth="1"/>
    <col min="4" max="7" width="9.796875" customWidth="1"/>
    <col min="8" max="8" width="3.796875" customWidth="1"/>
    <col min="10" max="10" width="10.19921875" customWidth="1"/>
    <col min="12" max="14" width="9.1328125" customWidth="1"/>
  </cols>
  <sheetData>
    <row r="1" spans="1:11" ht="39.75" customHeight="1">
      <c r="A1" s="47"/>
      <c r="B1" s="48" t="s">
        <v>25</v>
      </c>
      <c r="C1" s="47"/>
      <c r="D1" s="47"/>
      <c r="E1" s="47"/>
      <c r="F1" s="47"/>
      <c r="G1" s="47"/>
      <c r="H1" s="47"/>
    </row>
    <row r="2" spans="1:11" ht="24" customHeight="1">
      <c r="A2" s="49"/>
      <c r="B2" s="47"/>
      <c r="C2" s="47"/>
      <c r="D2" s="47"/>
      <c r="E2" s="47"/>
      <c r="F2" s="47"/>
      <c r="G2" s="47"/>
      <c r="H2" s="47"/>
    </row>
    <row r="8" spans="1:11" ht="17.25">
      <c r="B8" s="14" t="s">
        <v>14</v>
      </c>
    </row>
    <row r="10" spans="1:11" s="60" customFormat="1" ht="15" customHeight="1">
      <c r="B10" s="59" t="str">
        <f>CONCATENATE("Average or Mean TPG gift is ",TEXT('Working Tables'!E57,"£0.00"))</f>
        <v>Average or Mean TPG gift is £0.00</v>
      </c>
    </row>
    <row r="11" spans="1:11">
      <c r="G11" s="56"/>
    </row>
    <row r="12" spans="1:11" s="60" customFormat="1" ht="15" customHeight="1">
      <c r="B12" s="59" t="str">
        <f>CONCATENATE("Median or middle TPG gift is ",TEXT('Working Tables'!E58,"£0.00"))</f>
        <v xml:space="preserve">Median or middle TPG gift is </v>
      </c>
      <c r="K12" s="60" t="str">
        <f>CONCATENATE("£",TEXT('Working Tables'!B47,"#0.00"),"-",'Working Tables'!C47)</f>
        <v>£0.00-0.99</v>
      </c>
    </row>
    <row r="13" spans="1:11">
      <c r="B13" s="58" t="s">
        <v>38</v>
      </c>
      <c r="G13" s="61"/>
      <c r="J13" s="32"/>
      <c r="K13" t="str">
        <f>CONCATENATE("£",TEXT('Working Tables'!B48,"#0.00"),"-",'Working Tables'!C48)</f>
        <v>£1.00-2.49</v>
      </c>
    </row>
    <row r="14" spans="1:11">
      <c r="B14" s="58" t="str">
        <f>CONCATENATE("was giving over ",TEXT('Data Entry Sheet'!E3,"£0")," per week. Half of all your other")</f>
        <v>was giving over £0 per week. Half of all your other</v>
      </c>
      <c r="G14" s="61"/>
      <c r="J14" s="32"/>
      <c r="K14" t="str">
        <f>CONCATENATE("£",TEXT('Working Tables'!B49,"#0.00"),"-",'Working Tables'!C49)</f>
        <v>£2.50-4.99</v>
      </c>
    </row>
    <row r="15" spans="1:11">
      <c r="B15" t="str">
        <f>CONCATENATE("planned givers were giving less than ",TEXT('Working Tables'!E58,"£0.00")," per week.")</f>
        <v>planned givers were giving less than  per week.</v>
      </c>
      <c r="G15" s="61"/>
      <c r="J15" s="32"/>
      <c r="K15" t="str">
        <f>CONCATENATE("£",TEXT('Working Tables'!B50,"#0.00"),"-",'Working Tables'!C50)</f>
        <v>£5.00-7.49</v>
      </c>
    </row>
    <row r="16" spans="1:11">
      <c r="G16" s="61"/>
      <c r="J16" s="32"/>
      <c r="K16" t="str">
        <f>CONCATENATE("£",TEXT('Working Tables'!B51,"#0.00"),"-",'Working Tables'!C51)</f>
        <v>£7.50-9.99</v>
      </c>
    </row>
    <row r="17" spans="2:14">
      <c r="G17" s="61"/>
      <c r="J17" s="32"/>
      <c r="K17" t="str">
        <f>CONCATENATE("£",TEXT('Working Tables'!B52,"#0.00"),"-",'Working Tables'!C52)</f>
        <v>£10.00-14.99</v>
      </c>
    </row>
    <row r="18" spans="2:14">
      <c r="G18" s="61"/>
      <c r="J18" s="32"/>
      <c r="K18" t="str">
        <f>CONCATENATE("£",TEXT('Working Tables'!B53,"#0.00"),"-",'Working Tables'!C53)</f>
        <v>£15.00-19.99</v>
      </c>
    </row>
    <row r="19" spans="2:14">
      <c r="G19" s="61"/>
      <c r="J19" s="32"/>
      <c r="K19" t="str">
        <f>CONCATENATE("£",TEXT('Working Tables'!B54,"#0.00"),"-",'Working Tables'!C54)</f>
        <v>£20.00-29.99</v>
      </c>
    </row>
    <row r="20" spans="2:14">
      <c r="G20" s="61"/>
      <c r="J20" s="32"/>
      <c r="K20" t="str">
        <f>CONCATENATE('Working Tables'!C55)</f>
        <v>£30.00+</v>
      </c>
    </row>
    <row r="21" spans="2:14" s="20" customFormat="1" ht="13.5">
      <c r="G21" s="61"/>
    </row>
    <row r="22" spans="2:14">
      <c r="G22" s="61"/>
    </row>
    <row r="23" spans="2:14">
      <c r="G23" s="61"/>
    </row>
    <row r="28" spans="2:14" ht="17.25">
      <c r="B28" s="14" t="str">
        <f>'TEPG &amp; OPG Analysis'!B46</f>
        <v>Given vs. Givers (TEPG + OPG)</v>
      </c>
    </row>
    <row r="30" spans="2:14" s="36" customFormat="1" ht="13.15">
      <c r="B30" s="3" t="str">
        <f>IF(AND('Working Tables'!$D$38&gt;9,'Working Tables'!$T$38&gt;0),CONCATENATE("The top 10% of your planned givers give ",TEXT('Working Tables'!$T$38,"0.0"),"% of"),"")</f>
        <v/>
      </c>
      <c r="G30"/>
      <c r="H30"/>
      <c r="I30"/>
      <c r="J30"/>
      <c r="K30"/>
      <c r="L30"/>
      <c r="M30"/>
      <c r="N30"/>
    </row>
    <row r="31" spans="2:14" ht="13.15">
      <c r="B31" s="57" t="str">
        <f>IF(AND('Working Tables'!$D$38&gt;9,'Working Tables'!$T$38&gt;0),"all the money given through planning giving.","")</f>
        <v/>
      </c>
    </row>
    <row r="33" spans="2:14" ht="13.15">
      <c r="B33" s="3" t="str">
        <f>IF('Working Tables'!$O$38&gt;0,CONCATENATE("The top 20% of your planned givers give ",TEXT('Working Tables'!$O$38,"0.0"),"% of"),"")</f>
        <v/>
      </c>
    </row>
    <row r="34" spans="2:14" ht="13.15">
      <c r="B34" s="57" t="str">
        <f>IF('Working Tables'!$O$38&gt;0,"all the money given through planning giving.","")</f>
        <v/>
      </c>
    </row>
    <row r="41" spans="2:14" s="20" customFormat="1" ht="13.5">
      <c r="G41"/>
      <c r="H41"/>
      <c r="I41"/>
      <c r="J41"/>
      <c r="K41"/>
      <c r="L41"/>
      <c r="M41"/>
      <c r="N41"/>
    </row>
  </sheetData>
  <sheetProtection sheet="1" objects="1" scenarios="1" selectLockedCells="1"/>
  <printOptions horizontalCentered="1"/>
  <pageMargins left="0.23622047244094491" right="0.23622047244094491" top="0.74803149606299213" bottom="0.74803149606299213" header="0.31496062992125984" footer="0.31496062992125984"/>
  <pageSetup paperSize="9" scale="82" orientation="portrait" r:id="rId1"/>
  <headerFooter>
    <oddFooter>&amp;L&amp;"Verdana,Regular"&amp;K005695© Giving in Grace 2015&amp;C&amp;"Verdana,Regular"&amp;K7F3F98 www.givingingrace.org&amp;R6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zoomScaleNormal="100" workbookViewId="0">
      <selection activeCell="A2" sqref="A2"/>
    </sheetView>
  </sheetViews>
  <sheetFormatPr defaultRowHeight="12.75"/>
  <cols>
    <col min="1" max="1" width="3.19921875" customWidth="1"/>
    <col min="2" max="3" width="10.796875" customWidth="1"/>
    <col min="4" max="7" width="9.796875" customWidth="1"/>
    <col min="8" max="8" width="3.796875" customWidth="1"/>
    <col min="10" max="10" width="10.19921875" customWidth="1"/>
    <col min="12" max="14" width="9.1328125" customWidth="1"/>
  </cols>
  <sheetData>
    <row r="1" spans="1:11" ht="39.75" customHeight="1">
      <c r="A1" s="47"/>
      <c r="B1" s="48" t="s">
        <v>25</v>
      </c>
      <c r="C1" s="47"/>
      <c r="D1" s="47"/>
      <c r="E1" s="47"/>
      <c r="F1" s="47"/>
      <c r="G1" s="47"/>
      <c r="H1" s="47"/>
    </row>
    <row r="2" spans="1:11" ht="24" customHeight="1">
      <c r="A2" s="49"/>
      <c r="B2" s="47"/>
      <c r="C2" s="47"/>
      <c r="D2" s="47"/>
      <c r="E2" s="47"/>
      <c r="F2" s="47"/>
      <c r="G2" s="47"/>
      <c r="H2" s="47"/>
    </row>
    <row r="8" spans="1:11" ht="17.25">
      <c r="B8" s="14" t="s">
        <v>14</v>
      </c>
    </row>
    <row r="10" spans="1:11" s="60" customFormat="1" ht="15" customHeight="1">
      <c r="B10" s="59" t="str">
        <f>CONCATENATE("Average or Mean TPG gift is ",TEXT('Working Tables'!E57,"£0.00"))</f>
        <v>Average or Mean TPG gift is £0.00</v>
      </c>
    </row>
    <row r="11" spans="1:11">
      <c r="G11" s="56"/>
    </row>
    <row r="12" spans="1:11" s="60" customFormat="1" ht="15" customHeight="1">
      <c r="B12" s="59" t="str">
        <f>CONCATENATE("Median or middle TPG gift is ",TEXT('Working Tables'!E58,"£0.00"))</f>
        <v xml:space="preserve">Median or middle TPG gift is </v>
      </c>
      <c r="K12" s="60" t="str">
        <f>CONCATENATE("£",TEXT('Working Tables'!B47,"#0.00"),"-",'Working Tables'!C47)</f>
        <v>£0.00-0.99</v>
      </c>
    </row>
    <row r="13" spans="1:11">
      <c r="B13" s="58" t="s">
        <v>38</v>
      </c>
      <c r="G13" s="61"/>
      <c r="J13" s="32"/>
      <c r="K13" t="str">
        <f>CONCATENATE("£",TEXT('Working Tables'!B48,"#0.00"),"-",'Working Tables'!C48)</f>
        <v>£1.00-2.49</v>
      </c>
    </row>
    <row r="14" spans="1:11">
      <c r="B14" s="58" t="str">
        <f>CONCATENATE("was giving over ",TEXT('Data Entry Sheet'!E3,"£0")," per week. Half of all your other")</f>
        <v>was giving over £0 per week. Half of all your other</v>
      </c>
      <c r="G14" s="61"/>
      <c r="J14" s="32"/>
      <c r="K14" t="str">
        <f>CONCATENATE("£",TEXT('Working Tables'!B49,"#0.00"),"-",'Working Tables'!C49)</f>
        <v>£2.50-4.99</v>
      </c>
    </row>
    <row r="15" spans="1:11">
      <c r="B15" t="str">
        <f>CONCATENATE("planned givers were giving less than ",TEXT('Working Tables'!E58,"£0.00")," per week.")</f>
        <v>planned givers were giving less than  per week.</v>
      </c>
      <c r="G15" s="61"/>
      <c r="J15" s="32"/>
      <c r="K15" t="str">
        <f>CONCATENATE("£",TEXT('Working Tables'!B50,"#0.00"),"-",'Working Tables'!C50)</f>
        <v>£5.00-7.49</v>
      </c>
    </row>
    <row r="16" spans="1:11">
      <c r="G16" s="61"/>
      <c r="J16" s="32"/>
      <c r="K16" t="str">
        <f>CONCATENATE("£",TEXT('Working Tables'!B51,"#0.00"),"-",'Working Tables'!C51)</f>
        <v>£7.50-9.99</v>
      </c>
    </row>
    <row r="17" spans="2:14">
      <c r="G17" s="61"/>
      <c r="J17" s="32"/>
      <c r="K17" t="str">
        <f>CONCATENATE("£",TEXT('Working Tables'!B52,"#0.00"),"-",'Working Tables'!C52)</f>
        <v>£10.00-14.99</v>
      </c>
    </row>
    <row r="18" spans="2:14">
      <c r="G18" s="61"/>
      <c r="J18" s="32"/>
      <c r="K18" t="str">
        <f>CONCATENATE("£",TEXT('Working Tables'!B53,"#0.00"),"-",'Working Tables'!C53)</f>
        <v>£15.00-19.99</v>
      </c>
    </row>
    <row r="19" spans="2:14">
      <c r="G19" s="61"/>
      <c r="J19" s="32"/>
      <c r="K19" t="str">
        <f>CONCATENATE("£",TEXT('Working Tables'!B54,"#0.00"),"-",'Working Tables'!C54)</f>
        <v>£20.00-29.99</v>
      </c>
    </row>
    <row r="20" spans="2:14">
      <c r="G20" s="61"/>
      <c r="J20" s="32"/>
      <c r="K20" t="str">
        <f>CONCATENATE('Working Tables'!C55)</f>
        <v>£30.00+</v>
      </c>
    </row>
    <row r="21" spans="2:14" s="20" customFormat="1" ht="13.5">
      <c r="G21" s="61"/>
    </row>
    <row r="22" spans="2:14">
      <c r="G22" s="61"/>
    </row>
    <row r="23" spans="2:14">
      <c r="G23" s="61"/>
    </row>
    <row r="28" spans="2:14" ht="17.25">
      <c r="B28" s="14" t="str">
        <f>'TEPG &amp; OPG Analysis'!B46</f>
        <v>Given vs. Givers (TEPG + OPG)</v>
      </c>
    </row>
    <row r="30" spans="2:14" s="36" customFormat="1" ht="13.15">
      <c r="B30" s="3" t="str">
        <f>IF(AND('Working Tables'!$D$38&gt;9,'Working Tables'!$T$38&gt;0),CONCATENATE("The top 10% of your planned givers give ",TEXT('Working Tables'!$T$38,"0.0"),"% of"),"")</f>
        <v/>
      </c>
      <c r="G30"/>
      <c r="H30"/>
      <c r="I30"/>
      <c r="J30"/>
      <c r="K30"/>
      <c r="L30"/>
      <c r="M30"/>
      <c r="N30"/>
    </row>
    <row r="31" spans="2:14" ht="13.15">
      <c r="B31" s="57" t="str">
        <f>IF(AND('Working Tables'!$D$38&gt;9,'Working Tables'!$T$38&gt;0),"all the money given through planning giving.","")</f>
        <v/>
      </c>
    </row>
    <row r="33" spans="2:14" ht="13.15">
      <c r="B33" s="3" t="str">
        <f>IF('Working Tables'!$O$38&gt;0,CONCATENATE("The top 20% of your planned givers give ",TEXT('Working Tables'!$O$38,"0.0"),"% of"),"")</f>
        <v/>
      </c>
    </row>
    <row r="34" spans="2:14" ht="13.15">
      <c r="B34" s="57" t="str">
        <f>IF('Working Tables'!$O$38&gt;0,"all the money given through planning giving.","")</f>
        <v/>
      </c>
    </row>
    <row r="41" spans="2:14" s="20" customFormat="1" ht="13.5">
      <c r="G41"/>
      <c r="H41"/>
      <c r="I41"/>
      <c r="J41"/>
      <c r="K41"/>
      <c r="L41"/>
      <c r="M41"/>
      <c r="N41"/>
    </row>
  </sheetData>
  <sheetProtection sheet="1" objects="1" scenarios="1" selectLockedCells="1"/>
  <printOptions horizontalCentered="1"/>
  <pageMargins left="0.23622047244094491" right="0.23622047244094491" top="0.74803149606299213" bottom="0.74803149606299213" header="0.31496062992125984" footer="0.31496062992125984"/>
  <pageSetup paperSize="9" scale="82" orientation="portrait" r:id="rId1"/>
  <headerFooter>
    <oddFooter>&amp;L&amp;"Verdana,Regular"&amp;K005695© Giving in Grace 2015&amp;C&amp;"Verdana,Regular"&amp;K7F3F98 www.givingingrace.org&amp;R6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U58"/>
  <sheetViews>
    <sheetView workbookViewId="0"/>
  </sheetViews>
  <sheetFormatPr defaultRowHeight="12.75"/>
  <sheetData>
    <row r="8" spans="2:12" ht="15">
      <c r="B8" s="86" t="s">
        <v>20</v>
      </c>
      <c r="C8" s="87"/>
      <c r="D8" s="88" t="str">
        <f>CONCATENATE("Year ",TEXT('Data Entry Sheet'!G4,"0000"))</f>
        <v>Year 2023</v>
      </c>
      <c r="E8" s="89"/>
      <c r="F8" s="90"/>
      <c r="H8" s="86" t="s">
        <v>20</v>
      </c>
      <c r="I8" s="87"/>
      <c r="J8" s="88" t="str">
        <f>'Working Tables'!$D$8</f>
        <v>Year 2023</v>
      </c>
      <c r="K8" s="89"/>
      <c r="L8" s="90"/>
    </row>
    <row r="9" spans="2:12">
      <c r="B9" s="46" t="s">
        <v>8</v>
      </c>
      <c r="C9" s="53" t="s">
        <v>9</v>
      </c>
      <c r="D9" s="54" t="s">
        <v>29</v>
      </c>
      <c r="E9" s="54" t="s">
        <v>30</v>
      </c>
      <c r="F9" s="54" t="s">
        <v>31</v>
      </c>
      <c r="H9" s="46" t="s">
        <v>8</v>
      </c>
      <c r="I9" s="53" t="s">
        <v>9</v>
      </c>
      <c r="J9" s="54" t="s">
        <v>29</v>
      </c>
      <c r="K9" s="54" t="s">
        <v>30</v>
      </c>
      <c r="L9" s="54" t="s">
        <v>31</v>
      </c>
    </row>
    <row r="10" spans="2:12">
      <c r="B10" s="16"/>
      <c r="C10" s="17"/>
      <c r="D10" s="55" t="s">
        <v>27</v>
      </c>
      <c r="E10" s="55" t="s">
        <v>28</v>
      </c>
      <c r="F10" s="55" t="s">
        <v>28</v>
      </c>
      <c r="H10" s="16"/>
      <c r="I10" s="17"/>
      <c r="J10" s="55" t="s">
        <v>27</v>
      </c>
      <c r="K10" s="55" t="s">
        <v>28</v>
      </c>
      <c r="L10" s="55" t="s">
        <v>28</v>
      </c>
    </row>
    <row r="11" spans="2:12" ht="13.15">
      <c r="B11" s="15">
        <f>'Analysis Ranges'!E14</f>
        <v>0</v>
      </c>
      <c r="C11" s="15">
        <f>'Analysis Ranges'!F14</f>
        <v>0.99</v>
      </c>
      <c r="D11" s="22">
        <f>COUNTIFS('Data Entry Sheet'!$D$9:$D$258,CONCATENATE("&gt;",TEXT($B11,"#0.00")),'Data Entry Sheet'!$D$9:$D$258,CONCATENATE("&lt;",TEXT($B12,"#0.00")),'Data Entry Sheet'!$C$9:$C$258,"TRUE")</f>
        <v>0</v>
      </c>
      <c r="E11" s="23">
        <f>SUMIFS('Data Entry Sheet'!$A$9:$A$258,'Data Entry Sheet'!$C$9:$C$258,"TRUE",'Data Entry Sheet'!$D$9:$D$258,CONCATENATE("&lt;",TEXT($B12,"#0.00")))</f>
        <v>0</v>
      </c>
      <c r="F11" s="24">
        <f t="shared" ref="F11:F19" si="0">IF(AND(E11&gt;0,$E$20&gt;0),E11*100/$E$20,0)</f>
        <v>0</v>
      </c>
      <c r="H11" s="15">
        <f>'Analysis Ranges'!E28</f>
        <v>0</v>
      </c>
      <c r="I11" s="15">
        <f>'Analysis Ranges'!F28</f>
        <v>0.99</v>
      </c>
      <c r="J11" s="22">
        <f>COUNTIFS('Data Entry Sheet'!$D$9:$D$258,CONCATENATE("&gt;",TEXT($H11,"#0.00")),'Data Entry Sheet'!$D$9:$D$258,CONCATENATE("&lt;",TEXT($H12,"#0.00")),'Data Entry Sheet'!$C$9:$C$258,"FALSE")</f>
        <v>0</v>
      </c>
      <c r="K11" s="23">
        <f>SUMIFS('Data Entry Sheet'!$A$9:$A$258,'Data Entry Sheet'!$C$9:$C$258,"FALSE",'Data Entry Sheet'!$D$9:$D$258,CONCATENATE("&lt;",TEXT($H12,"#0.00")))</f>
        <v>0</v>
      </c>
      <c r="L11" s="24">
        <f t="shared" ref="L11:L19" si="1">IF(AND(K11&gt;0,$K$20&gt;0),K11*100/$K$20,0)</f>
        <v>0</v>
      </c>
    </row>
    <row r="12" spans="2:12" ht="13.15">
      <c r="B12" s="15">
        <f>'Analysis Ranges'!E15</f>
        <v>1</v>
      </c>
      <c r="C12" s="15">
        <f>'Analysis Ranges'!F15</f>
        <v>2.4900000000000002</v>
      </c>
      <c r="D12" s="22">
        <f>COUNTIFS('Data Entry Sheet'!$D$9:$D$258,CONCATENATE("&gt;=",TEXT($B12,"#0.00")),'Data Entry Sheet'!$D$9:$D$258,CONCATENATE("&lt;",TEXT($B13,"#0.00")),'Data Entry Sheet'!$C$9:$C$258,"TRUE")</f>
        <v>0</v>
      </c>
      <c r="E12" s="23">
        <f>SUMIFS('Data Entry Sheet'!$A$9:$A$258,'Data Entry Sheet'!$C$9:$C$258,"TRUE",'Data Entry Sheet'!$D$9:$D$258,CONCATENATE("&gt;=",TEXT($B12,"#0.00")),'Data Entry Sheet'!$D$9:$D$258,CONCATENATE("&lt;",TEXT($B13,"#0.00")))</f>
        <v>0</v>
      </c>
      <c r="F12" s="24">
        <f t="shared" si="0"/>
        <v>0</v>
      </c>
      <c r="H12" s="15">
        <f>'Analysis Ranges'!E29</f>
        <v>1</v>
      </c>
      <c r="I12" s="15">
        <f>'Analysis Ranges'!F29</f>
        <v>1.99</v>
      </c>
      <c r="J12" s="22">
        <f>COUNTIFS('Data Entry Sheet'!$D$9:$D$258,CONCATENATE("&gt;=",TEXT($H12,"#0.00")),'Data Entry Sheet'!$D$9:$D$258,CONCATENATE("&lt;",TEXT($H13,"#0.00")),'Data Entry Sheet'!$C$9:$C$258,"FALSE")</f>
        <v>0</v>
      </c>
      <c r="K12" s="23">
        <f>SUMIFS('Data Entry Sheet'!$A$9:$A$258,'Data Entry Sheet'!$C$9:$C$258,"FALSE",'Data Entry Sheet'!$D$9:$D$258,CONCATENATE("&gt;=",TEXT($H12,"#0.00")),'Data Entry Sheet'!$D$9:$D$258,CONCATENATE("&lt;",TEXT($H13,"#0.00")))</f>
        <v>0</v>
      </c>
      <c r="L12" s="24">
        <f t="shared" si="1"/>
        <v>0</v>
      </c>
    </row>
    <row r="13" spans="2:12" ht="13.15">
      <c r="B13" s="15">
        <f>'Analysis Ranges'!E16</f>
        <v>2.5</v>
      </c>
      <c r="C13" s="15">
        <f>'Analysis Ranges'!F16</f>
        <v>4.99</v>
      </c>
      <c r="D13" s="22">
        <f>COUNTIFS('Data Entry Sheet'!$D$9:$D$258,CONCATENATE("&gt;=",TEXT($B13,"#0.00")),'Data Entry Sheet'!$D$9:$D$258,CONCATENATE("&lt;",TEXT($B14,"#0.00")),'Data Entry Sheet'!$C$9:$C$258,"TRUE")</f>
        <v>0</v>
      </c>
      <c r="E13" s="23">
        <f>SUMIFS('Data Entry Sheet'!$A$9:$A$258,'Data Entry Sheet'!$C$9:$C$258,"TRUE",'Data Entry Sheet'!$D$9:$D$258,CONCATENATE("&gt;=",TEXT($B13,"#0.00")),'Data Entry Sheet'!$D$9:$D$258,CONCATENATE("&lt;",TEXT($B14,"#0.00")))</f>
        <v>0</v>
      </c>
      <c r="F13" s="24">
        <f t="shared" si="0"/>
        <v>0</v>
      </c>
      <c r="H13" s="15">
        <f>'Analysis Ranges'!E30</f>
        <v>2</v>
      </c>
      <c r="I13" s="15">
        <f>'Analysis Ranges'!F30</f>
        <v>3.49</v>
      </c>
      <c r="J13" s="22">
        <f>COUNTIFS('Data Entry Sheet'!$D$9:$D$258,CONCATENATE("&gt;=",TEXT($H13,"#0.00")),'Data Entry Sheet'!$D$9:$D$258,CONCATENATE("&lt;",TEXT($H14,"#0.00")),'Data Entry Sheet'!$C$9:$C$258,"FALSE")</f>
        <v>0</v>
      </c>
      <c r="K13" s="23">
        <f>SUMIFS('Data Entry Sheet'!$A$9:$A$258,'Data Entry Sheet'!$C$9:$C$258,"FALSE",'Data Entry Sheet'!$D$9:$D$258,CONCATENATE("&gt;=",TEXT($H13,"#0.00")),'Data Entry Sheet'!$D$9:$D$258,CONCATENATE("&lt;",TEXT($H14,"#0.00")))</f>
        <v>0</v>
      </c>
      <c r="L13" s="24">
        <f t="shared" si="1"/>
        <v>0</v>
      </c>
    </row>
    <row r="14" spans="2:12" ht="13.15">
      <c r="B14" s="15">
        <f>'Analysis Ranges'!E17</f>
        <v>5</v>
      </c>
      <c r="C14" s="15">
        <f>'Analysis Ranges'!F17</f>
        <v>7.49</v>
      </c>
      <c r="D14" s="22">
        <f>COUNTIFS('Data Entry Sheet'!$D$9:$D$258,CONCATENATE("&gt;=",TEXT($B14,"#0.00")),'Data Entry Sheet'!$D$9:$D$258,CONCATENATE("&lt;",TEXT($B15,"#0.00")),'Data Entry Sheet'!$C$9:$C$258,"TRUE")</f>
        <v>0</v>
      </c>
      <c r="E14" s="23">
        <f>SUMIFS('Data Entry Sheet'!$A$9:$A$258,'Data Entry Sheet'!$C$9:$C$258,"TRUE",'Data Entry Sheet'!$D$9:$D$258,CONCATENATE("&gt;=",TEXT($B14,"#0.00")),'Data Entry Sheet'!$D$9:$D$258,CONCATENATE("&lt;",TEXT($B15,"#0.00")))</f>
        <v>0</v>
      </c>
      <c r="F14" s="24">
        <f t="shared" si="0"/>
        <v>0</v>
      </c>
      <c r="H14" s="15">
        <f>'Analysis Ranges'!E31</f>
        <v>3.5</v>
      </c>
      <c r="I14" s="15">
        <f>'Analysis Ranges'!F31</f>
        <v>4.99</v>
      </c>
      <c r="J14" s="22">
        <f>COUNTIFS('Data Entry Sheet'!$D$9:$D$258,CONCATENATE("&gt;=",TEXT($H14,"#0.00")),'Data Entry Sheet'!$D$9:$D$258,CONCATENATE("&lt;",TEXT($H15,"#0.00")),'Data Entry Sheet'!$C$9:$C$258,"FALSE")</f>
        <v>0</v>
      </c>
      <c r="K14" s="23">
        <f>SUMIFS('Data Entry Sheet'!$A$9:$A$258,'Data Entry Sheet'!$C$9:$C$258,"FALSE",'Data Entry Sheet'!$D$9:$D$258,CONCATENATE("&gt;=",TEXT($H14,"#0.00")),'Data Entry Sheet'!$D$9:$D$258,CONCATENATE("&lt;",TEXT($H15,"#0.00")))</f>
        <v>0</v>
      </c>
      <c r="L14" s="24">
        <f t="shared" si="1"/>
        <v>0</v>
      </c>
    </row>
    <row r="15" spans="2:12" ht="13.15">
      <c r="B15" s="15">
        <f>'Analysis Ranges'!E18</f>
        <v>7.5</v>
      </c>
      <c r="C15" s="15">
        <f>'Analysis Ranges'!F18</f>
        <v>9.99</v>
      </c>
      <c r="D15" s="22">
        <f>COUNTIFS('Data Entry Sheet'!$D$9:$D$258,CONCATENATE("&gt;=",TEXT($B15,"#0.00")),'Data Entry Sheet'!$D$9:$D$258,CONCATENATE("&lt;",TEXT($B16,"#0.00")),'Data Entry Sheet'!$C$9:$C$258,"TRUE")</f>
        <v>0</v>
      </c>
      <c r="E15" s="23">
        <f>SUMIFS('Data Entry Sheet'!$A$9:$A$258,'Data Entry Sheet'!$C$9:$C$258,"TRUE",'Data Entry Sheet'!$D$9:$D$258,CONCATENATE("&gt;=",TEXT($B15,"#0.00")),'Data Entry Sheet'!$D$9:$D$258,CONCATENATE("&lt;",TEXT($B16,"#0.00")))</f>
        <v>0</v>
      </c>
      <c r="F15" s="24">
        <f t="shared" si="0"/>
        <v>0</v>
      </c>
      <c r="H15" s="15">
        <f>'Analysis Ranges'!E32</f>
        <v>5</v>
      </c>
      <c r="I15" s="15">
        <f>'Analysis Ranges'!F32</f>
        <v>7.49</v>
      </c>
      <c r="J15" s="22">
        <f>COUNTIFS('Data Entry Sheet'!$D$9:$D$258,CONCATENATE("&gt;=",TEXT($H15,"#0.00")),'Data Entry Sheet'!$D$9:$D$258,CONCATENATE("&lt;",TEXT($H16,"#0.00")),'Data Entry Sheet'!$C$9:$C$258,"FALSE")</f>
        <v>0</v>
      </c>
      <c r="K15" s="23">
        <f>SUMIFS('Data Entry Sheet'!$A$9:$A$258,'Data Entry Sheet'!$C$9:$C$258,"FALSE",'Data Entry Sheet'!$D$9:$D$258,CONCATENATE("&gt;=",TEXT($H15,"#0.00")),'Data Entry Sheet'!$D$9:$D$258,CONCATENATE("&lt;",TEXT($H16,"#0.00")))</f>
        <v>0</v>
      </c>
      <c r="L15" s="24">
        <f t="shared" si="1"/>
        <v>0</v>
      </c>
    </row>
    <row r="16" spans="2:12" ht="13.15">
      <c r="B16" s="15">
        <f>'Analysis Ranges'!E19</f>
        <v>10</v>
      </c>
      <c r="C16" s="15">
        <f>'Analysis Ranges'!F19</f>
        <v>14.99</v>
      </c>
      <c r="D16" s="22">
        <f>COUNTIFS('Data Entry Sheet'!$D$9:$D$258,CONCATENATE("&gt;=",TEXT($B16,"#0.00")),'Data Entry Sheet'!$D$9:$D$258,CONCATENATE("&lt;",TEXT($B17,"#0.00")),'Data Entry Sheet'!$C$9:$C$258,"TRUE")</f>
        <v>0</v>
      </c>
      <c r="E16" s="23">
        <f>SUMIFS('Data Entry Sheet'!$A$9:$A$258,'Data Entry Sheet'!$C$9:$C$258,"TRUE",'Data Entry Sheet'!$D$9:$D$258,CONCATENATE("&gt;=",TEXT($B16,"#0.00")),'Data Entry Sheet'!$D$9:$D$258,CONCATENATE("&lt;",TEXT($B17,"#0.00")))</f>
        <v>0</v>
      </c>
      <c r="F16" s="24">
        <f t="shared" si="0"/>
        <v>0</v>
      </c>
      <c r="H16" s="15">
        <f>'Analysis Ranges'!E33</f>
        <v>7.5</v>
      </c>
      <c r="I16" s="15">
        <f>'Analysis Ranges'!F33</f>
        <v>9.99</v>
      </c>
      <c r="J16" s="22">
        <f>COUNTIFS('Data Entry Sheet'!$D$9:$D$258,CONCATENATE("&gt;=",TEXT($H16,"#0.00")),'Data Entry Sheet'!$D$9:$D$258,CONCATENATE("&lt;",TEXT($H17,"#0.00")),'Data Entry Sheet'!$C$9:$C$258,"FALSE")</f>
        <v>0</v>
      </c>
      <c r="K16" s="23">
        <f>SUMIFS('Data Entry Sheet'!$A$9:$A$258,'Data Entry Sheet'!$C$9:$C$258,"FALSE",'Data Entry Sheet'!$D$9:$D$258,CONCATENATE("&gt;=",TEXT($H16,"#0.00")),'Data Entry Sheet'!$D$9:$D$258,CONCATENATE("&lt;",TEXT($H17,"#0.00")))</f>
        <v>0</v>
      </c>
      <c r="L16" s="24">
        <f t="shared" si="1"/>
        <v>0</v>
      </c>
    </row>
    <row r="17" spans="2:21" ht="13.15">
      <c r="B17" s="15">
        <f>'Analysis Ranges'!E20</f>
        <v>15</v>
      </c>
      <c r="C17" s="15">
        <f>'Analysis Ranges'!F20</f>
        <v>19.990000000000002</v>
      </c>
      <c r="D17" s="22">
        <f>COUNTIFS('Data Entry Sheet'!$D$9:$D$258,CONCATENATE("&gt;=",TEXT($B17,"#0.00")),'Data Entry Sheet'!$D$9:$D$258,CONCATENATE("&lt;",TEXT($B18,"#0.00")),'Data Entry Sheet'!$C$9:$C$258,"TRUE")</f>
        <v>0</v>
      </c>
      <c r="E17" s="23">
        <f>SUMIFS('Data Entry Sheet'!$A$9:$A$258,'Data Entry Sheet'!$C$9:$C$258,"TRUE",'Data Entry Sheet'!$D$9:$D$258,CONCATENATE("&gt;=",TEXT($B17,"#0.00")),'Data Entry Sheet'!$D$9:$D$258,CONCATENATE("&lt;",TEXT($B18,"#0.00")))</f>
        <v>0</v>
      </c>
      <c r="F17" s="24">
        <f t="shared" si="0"/>
        <v>0</v>
      </c>
      <c r="H17" s="15">
        <f>'Analysis Ranges'!E34</f>
        <v>10</v>
      </c>
      <c r="I17" s="15">
        <f>'Analysis Ranges'!F34</f>
        <v>11.99</v>
      </c>
      <c r="J17" s="22">
        <f>COUNTIFS('Data Entry Sheet'!$D$9:$D$258,CONCATENATE("&gt;=",TEXT($H17,"#0.00")),'Data Entry Sheet'!$D$9:$D$258,CONCATENATE("&lt;",TEXT($H18,"#0.00")),'Data Entry Sheet'!$C$9:$C$258,"FALSE")</f>
        <v>0</v>
      </c>
      <c r="K17" s="23">
        <f>SUMIFS('Data Entry Sheet'!$A$9:$A$258,'Data Entry Sheet'!$C$9:$C$258,"FALSE",'Data Entry Sheet'!$D$9:$D$258,CONCATENATE("&gt;=",TEXT($H17,"#0.00")),'Data Entry Sheet'!$D$9:$D$258,CONCATENATE("&lt;",TEXT($H18,"#0.00")))</f>
        <v>0</v>
      </c>
      <c r="L17" s="24">
        <f t="shared" si="1"/>
        <v>0</v>
      </c>
    </row>
    <row r="18" spans="2:21" ht="13.15">
      <c r="B18" s="15">
        <f>'Analysis Ranges'!E21</f>
        <v>20</v>
      </c>
      <c r="C18" s="15">
        <f>'Analysis Ranges'!F21</f>
        <v>29.990000000000002</v>
      </c>
      <c r="D18" s="22">
        <f>COUNTIFS('Data Entry Sheet'!$D$9:$D$258,CONCATENATE("&gt;=",TEXT($B18,"#0.00")),'Data Entry Sheet'!$D$9:$D$258,CONCATENATE("&lt;",TEXT($B19,"#0.00")),'Data Entry Sheet'!$C$9:$C$258,"TRUE")</f>
        <v>0</v>
      </c>
      <c r="E18" s="23">
        <f>SUMIFS('Data Entry Sheet'!$A$9:$A$258,'Data Entry Sheet'!$C$9:$C$258,"TRUE",'Data Entry Sheet'!$D$9:$D$258,CONCATENATE("&gt;=",TEXT($B18,"#0.00")),'Data Entry Sheet'!$D$9:$D$258,CONCATENATE("&lt;",TEXT($B19,"#0.00")))</f>
        <v>0</v>
      </c>
      <c r="F18" s="24">
        <f t="shared" si="0"/>
        <v>0</v>
      </c>
      <c r="H18" s="15">
        <f>'Analysis Ranges'!E35</f>
        <v>12</v>
      </c>
      <c r="I18" s="15">
        <f>'Analysis Ranges'!F35</f>
        <v>14.99</v>
      </c>
      <c r="J18" s="22">
        <f>COUNTIFS('Data Entry Sheet'!$D$9:$D$258,CONCATENATE("&gt;=",TEXT($H18,"#0.00")),'Data Entry Sheet'!$D$9:$D$258,CONCATENATE("&lt;",TEXT($H19,"#0.00")),'Data Entry Sheet'!$C$9:$C$258,"FALSE")</f>
        <v>0</v>
      </c>
      <c r="K18" s="23">
        <f>SUMIFS('Data Entry Sheet'!$A$9:$A$258,'Data Entry Sheet'!$C$9:$C$258,"FALSE",'Data Entry Sheet'!$D$9:$D$258,CONCATENATE("&gt;=",TEXT($H18,"#0.00")),'Data Entry Sheet'!$D$9:$D$258,CONCATENATE("&lt;",TEXT($H19,"#0.00")))</f>
        <v>0</v>
      </c>
      <c r="L18" s="24">
        <f t="shared" si="1"/>
        <v>0</v>
      </c>
    </row>
    <row r="19" spans="2:21" ht="13.15">
      <c r="B19" s="15">
        <f>'Analysis Ranges'!E22</f>
        <v>30</v>
      </c>
      <c r="C19" s="15" t="str">
        <f>'Analysis Ranges'!F22</f>
        <v>£30.00+</v>
      </c>
      <c r="D19" s="22">
        <f>COUNTIFS('Data Entry Sheet'!$D$9:$D$258,CONCATENATE("&gt;=",TEXT($B19,"#0.00")),'Data Entry Sheet'!$C$9:$C$258,"TRUE")</f>
        <v>0</v>
      </c>
      <c r="E19" s="23">
        <f>SUMIFS('Data Entry Sheet'!$A$9:$A$258,'Data Entry Sheet'!$C$9:$C$258,"TRUE",'Data Entry Sheet'!$D$9:$D$258,CONCATENATE("&gt;=",TEXT($B19,"#0.00")))</f>
        <v>0</v>
      </c>
      <c r="F19" s="24">
        <f t="shared" si="0"/>
        <v>0</v>
      </c>
      <c r="H19" s="15">
        <f>'Analysis Ranges'!E36</f>
        <v>15</v>
      </c>
      <c r="I19" s="15" t="str">
        <f>'Analysis Ranges'!F36</f>
        <v>£15.00+</v>
      </c>
      <c r="J19" s="22">
        <f>COUNTIFS('Data Entry Sheet'!$D$9:$D$258,CONCATENATE("&gt;=",TEXT($H19,"#0.00")),'Data Entry Sheet'!$C$9:$C$258,"FALSE")</f>
        <v>0</v>
      </c>
      <c r="K19" s="23">
        <f>SUMIFS('Data Entry Sheet'!$A$9:$A$258,'Data Entry Sheet'!$C$9:$C$258,"FALSE",'Data Entry Sheet'!$D$9:$D$258,CONCATENATE("&gt;=",TEXT($H19,"#0.00")))</f>
        <v>0</v>
      </c>
      <c r="L19" s="24">
        <f t="shared" si="1"/>
        <v>0</v>
      </c>
    </row>
    <row r="20" spans="2:21" ht="13.9">
      <c r="B20" s="18"/>
      <c r="C20" s="19" t="s">
        <v>13</v>
      </c>
      <c r="D20" s="30">
        <f>SUM(D11:D19)</f>
        <v>0</v>
      </c>
      <c r="E20" s="31">
        <f>SUM(E11:E19)</f>
        <v>0</v>
      </c>
      <c r="F20" s="39"/>
      <c r="H20" s="18"/>
      <c r="I20" s="19" t="s">
        <v>13</v>
      </c>
      <c r="J20" s="30">
        <f>SUM(J11:J19)</f>
        <v>0</v>
      </c>
      <c r="K20" s="31">
        <f>SUM(K11:K19)</f>
        <v>0</v>
      </c>
      <c r="L20" s="39"/>
    </row>
    <row r="21" spans="2:21" ht="13.15">
      <c r="B21" s="91" t="s">
        <v>22</v>
      </c>
      <c r="C21" s="92"/>
      <c r="D21" s="26"/>
      <c r="E21" s="27">
        <f>IF(AND(D20&gt;0,E20&gt;0),(E20/D20)/52,0)</f>
        <v>0</v>
      </c>
      <c r="F21" s="40"/>
      <c r="H21" s="91" t="s">
        <v>21</v>
      </c>
      <c r="I21" s="92"/>
      <c r="J21" s="52"/>
      <c r="K21" s="27">
        <f>IF(AND(J20&gt;0,K20&gt;0),(K20/J20)/52,0)</f>
        <v>0</v>
      </c>
      <c r="L21" s="40"/>
    </row>
    <row r="22" spans="2:21" ht="13.15">
      <c r="B22" s="91" t="s">
        <v>12</v>
      </c>
      <c r="C22" s="92"/>
      <c r="D22" s="26"/>
      <c r="E22" s="27" t="str">
        <f>IFERROR('Data Entry Sheet'!E2,"")</f>
        <v/>
      </c>
      <c r="F22" s="40"/>
      <c r="H22" s="91" t="s">
        <v>12</v>
      </c>
      <c r="I22" s="92"/>
      <c r="J22" s="52"/>
      <c r="K22" s="27" t="str">
        <f>IFERROR('Data Entry Sheet'!F2,"")</f>
        <v/>
      </c>
      <c r="L22" s="40"/>
    </row>
    <row r="25" spans="2:21" ht="15">
      <c r="B25" s="86" t="s">
        <v>33</v>
      </c>
      <c r="C25" s="87"/>
      <c r="D25" s="95" t="str">
        <f>'Working Tables'!$D$8</f>
        <v>Year 2023</v>
      </c>
      <c r="E25" s="96"/>
      <c r="F25" s="66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58"/>
      <c r="S25" s="58"/>
      <c r="T25" s="58"/>
      <c r="U25" s="58"/>
    </row>
    <row r="26" spans="2:21" ht="15">
      <c r="B26" s="93" t="s">
        <v>32</v>
      </c>
      <c r="C26" s="94"/>
      <c r="D26" s="97"/>
      <c r="E26" s="98"/>
      <c r="F26" s="67"/>
      <c r="G26" s="68"/>
      <c r="H26" s="68"/>
      <c r="I26" s="68"/>
      <c r="J26" s="68"/>
      <c r="K26" s="68"/>
      <c r="L26" s="68"/>
      <c r="M26" s="68"/>
      <c r="N26" s="68"/>
      <c r="O26" s="68"/>
      <c r="P26" s="69"/>
      <c r="Q26" s="69"/>
      <c r="R26" s="69"/>
      <c r="S26" s="69"/>
      <c r="T26" s="69"/>
      <c r="U26" s="69"/>
    </row>
    <row r="27" spans="2:21" ht="13.15">
      <c r="B27" s="16" t="s">
        <v>8</v>
      </c>
      <c r="C27" s="17" t="s">
        <v>9</v>
      </c>
      <c r="D27" s="29" t="s">
        <v>29</v>
      </c>
      <c r="E27" s="41" t="s">
        <v>30</v>
      </c>
      <c r="F27" s="70"/>
      <c r="G27" s="84" t="s">
        <v>23</v>
      </c>
      <c r="H27" s="84"/>
      <c r="I27" s="85" t="s">
        <v>34</v>
      </c>
      <c r="J27" s="85"/>
      <c r="K27" s="71" t="s">
        <v>35</v>
      </c>
      <c r="L27" s="72"/>
      <c r="M27" s="69"/>
      <c r="N27" s="69"/>
      <c r="O27" s="69"/>
      <c r="P27" s="71" t="s">
        <v>36</v>
      </c>
      <c r="Q27" s="72"/>
      <c r="R27" s="69"/>
      <c r="S27" s="69"/>
      <c r="T27" s="69"/>
      <c r="U27" s="69"/>
    </row>
    <row r="28" spans="2:21">
      <c r="B28" s="16"/>
      <c r="C28" s="17"/>
      <c r="D28" s="29" t="s">
        <v>27</v>
      </c>
      <c r="E28" s="41" t="s">
        <v>28</v>
      </c>
      <c r="F28" s="70"/>
      <c r="G28" s="73"/>
      <c r="H28" s="69"/>
      <c r="I28" s="74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</row>
    <row r="29" spans="2:21" ht="13.15">
      <c r="B29" s="15">
        <f>'Analysis Ranges'!$E$14</f>
        <v>0</v>
      </c>
      <c r="C29" s="15">
        <f>'Analysis Ranges'!$F$14</f>
        <v>0.99</v>
      </c>
      <c r="D29" s="35">
        <f>COUNTIFS('Data Entry Sheet'!$D$9:$D$258,CONCATENATE("&gt;",TEXT($B29,"#0.00")),'Data Entry Sheet'!$D$9:$D$258,CONCATENATE("&lt;",TEXT($B30,"#0.00")))</f>
        <v>0</v>
      </c>
      <c r="E29" s="44">
        <f>SUMIFS('Data Entry Sheet'!$A$9:$A$258,'Data Entry Sheet'!$D$9:$D$258,CONCATENATE("&gt;",TEXT($B29,"#0.00")),'Data Entry Sheet'!$D$9:$D$258,CONCATENATE("&lt;",TEXT($B30,"#0.00")))</f>
        <v>0</v>
      </c>
      <c r="F29" s="75"/>
      <c r="G29" s="76">
        <f t="shared" ref="G29:G36" si="2">D29+G30</f>
        <v>0</v>
      </c>
      <c r="H29" s="77">
        <f t="shared" ref="H29:H37" si="3">IF(AND(G29&gt;0,$G$29&gt;0),G29*100/$G$29,0)</f>
        <v>0</v>
      </c>
      <c r="I29" s="76">
        <f t="shared" ref="I29:I36" si="4">E29+I30</f>
        <v>0</v>
      </c>
      <c r="J29" s="77">
        <f t="shared" ref="J29:J37" si="5">IF(AND(I29&gt;0,$I$29&gt;0),I29*100/$I$29,0)</f>
        <v>0</v>
      </c>
      <c r="K29" s="69"/>
      <c r="L29" s="78">
        <f t="shared" ref="L29:L37" si="6">20-H29</f>
        <v>20</v>
      </c>
      <c r="M29" s="69">
        <f t="shared" ref="M29:M37" si="7">IF(AND(L29&gt;0,L28&lt;=0),ROUND(L29,2),0)</f>
        <v>20</v>
      </c>
      <c r="N29" s="78">
        <f t="shared" ref="N29:N37" si="8">IFERROR(M29/(H28-H29),0)</f>
        <v>0</v>
      </c>
      <c r="O29" s="78">
        <f t="shared" ref="O29:O37" si="9">IF(N29&gt;0,J29+N29*(J28-J29),0)</f>
        <v>0</v>
      </c>
      <c r="P29" s="69"/>
      <c r="Q29" s="78">
        <f t="shared" ref="Q29:Q37" si="10">10-H29</f>
        <v>10</v>
      </c>
      <c r="R29" s="69">
        <f t="shared" ref="R29:R37" si="11">IF(AND(Q29&gt;0,Q28&lt;=0),ROUND(Q29,2),0)</f>
        <v>10</v>
      </c>
      <c r="S29" s="78">
        <f t="shared" ref="S29:S37" si="12">IFERROR(R29/(H28-H29),0)</f>
        <v>0</v>
      </c>
      <c r="T29" s="78">
        <f t="shared" ref="T29:T37" si="13">IF(S29&gt;0,J29+S29*(J28-J29),0)</f>
        <v>0</v>
      </c>
      <c r="U29" s="69"/>
    </row>
    <row r="30" spans="2:21" ht="13.15">
      <c r="B30" s="15">
        <f>'Analysis Ranges'!$E$15</f>
        <v>1</v>
      </c>
      <c r="C30" s="15">
        <f>'Analysis Ranges'!$F$15</f>
        <v>2.4900000000000002</v>
      </c>
      <c r="D30" s="35">
        <f>COUNTIFS('Data Entry Sheet'!$D$9:$D$258,CONCATENATE("&gt;=",TEXT($B30,"#0.00")),'Data Entry Sheet'!$D$9:$D$258,CONCATENATE("&lt;",TEXT($B31,"#0.00")))</f>
        <v>0</v>
      </c>
      <c r="E30" s="44">
        <f>SUMIFS('Data Entry Sheet'!$A$9:$A$258,'Data Entry Sheet'!$D$9:$D$258,CONCATENATE("&gt;=",TEXT($B30,"#0.00")),'Data Entry Sheet'!$D$9:$D$258,CONCATENATE("&lt;",TEXT($B31,"#0.00")))</f>
        <v>0</v>
      </c>
      <c r="F30" s="75"/>
      <c r="G30" s="76">
        <f t="shared" si="2"/>
        <v>0</v>
      </c>
      <c r="H30" s="77">
        <f t="shared" si="3"/>
        <v>0</v>
      </c>
      <c r="I30" s="76">
        <f t="shared" si="4"/>
        <v>0</v>
      </c>
      <c r="J30" s="77">
        <f t="shared" si="5"/>
        <v>0</v>
      </c>
      <c r="K30" s="69"/>
      <c r="L30" s="78">
        <f t="shared" si="6"/>
        <v>20</v>
      </c>
      <c r="M30" s="69">
        <f t="shared" si="7"/>
        <v>0</v>
      </c>
      <c r="N30" s="78">
        <f t="shared" si="8"/>
        <v>0</v>
      </c>
      <c r="O30" s="78">
        <f t="shared" si="9"/>
        <v>0</v>
      </c>
      <c r="P30" s="69"/>
      <c r="Q30" s="78">
        <f t="shared" si="10"/>
        <v>10</v>
      </c>
      <c r="R30" s="69">
        <f t="shared" si="11"/>
        <v>0</v>
      </c>
      <c r="S30" s="78">
        <f t="shared" si="12"/>
        <v>0</v>
      </c>
      <c r="T30" s="78">
        <f t="shared" si="13"/>
        <v>0</v>
      </c>
      <c r="U30" s="69"/>
    </row>
    <row r="31" spans="2:21" ht="13.15">
      <c r="B31" s="15">
        <f>'Analysis Ranges'!$E$16</f>
        <v>2.5</v>
      </c>
      <c r="C31" s="15">
        <f>'Analysis Ranges'!$F$16</f>
        <v>4.99</v>
      </c>
      <c r="D31" s="35">
        <f>COUNTIFS('Data Entry Sheet'!$D$9:$D$258,CONCATENATE("&gt;=",TEXT($B31,"#0.00")),'Data Entry Sheet'!$D$9:$D$258,CONCATENATE("&lt;",TEXT($B32,"#0.00")))</f>
        <v>0</v>
      </c>
      <c r="E31" s="44">
        <f>SUMIFS('Data Entry Sheet'!$A$9:$A$258,'Data Entry Sheet'!$D$9:$D$258,CONCATENATE("&gt;=",TEXT($B31,"#0.00")),'Data Entry Sheet'!$D$9:$D$258,CONCATENATE("&lt;",TEXT($B32,"#0.00")))</f>
        <v>0</v>
      </c>
      <c r="F31" s="75"/>
      <c r="G31" s="76">
        <f t="shared" si="2"/>
        <v>0</v>
      </c>
      <c r="H31" s="77">
        <f t="shared" si="3"/>
        <v>0</v>
      </c>
      <c r="I31" s="76">
        <f t="shared" si="4"/>
        <v>0</v>
      </c>
      <c r="J31" s="77">
        <f t="shared" si="5"/>
        <v>0</v>
      </c>
      <c r="K31" s="69"/>
      <c r="L31" s="78">
        <f t="shared" si="6"/>
        <v>20</v>
      </c>
      <c r="M31" s="69">
        <f t="shared" si="7"/>
        <v>0</v>
      </c>
      <c r="N31" s="78">
        <f t="shared" si="8"/>
        <v>0</v>
      </c>
      <c r="O31" s="78">
        <f t="shared" si="9"/>
        <v>0</v>
      </c>
      <c r="P31" s="69"/>
      <c r="Q31" s="78">
        <f t="shared" si="10"/>
        <v>10</v>
      </c>
      <c r="R31" s="69">
        <f t="shared" si="11"/>
        <v>0</v>
      </c>
      <c r="S31" s="78">
        <f t="shared" si="12"/>
        <v>0</v>
      </c>
      <c r="T31" s="78">
        <f t="shared" si="13"/>
        <v>0</v>
      </c>
      <c r="U31" s="69"/>
    </row>
    <row r="32" spans="2:21" ht="13.15">
      <c r="B32" s="15">
        <f>'Analysis Ranges'!$E$17</f>
        <v>5</v>
      </c>
      <c r="C32" s="15">
        <f>'Analysis Ranges'!$F$17</f>
        <v>7.49</v>
      </c>
      <c r="D32" s="35">
        <f>COUNTIFS('Data Entry Sheet'!$D$9:$D$258,CONCATENATE("&gt;=",TEXT($B32,"#0.00")),'Data Entry Sheet'!$D$9:$D$258,CONCATENATE("&lt;",TEXT($B33,"#0.00")))</f>
        <v>0</v>
      </c>
      <c r="E32" s="44">
        <f>SUMIFS('Data Entry Sheet'!$A$9:$A$258,'Data Entry Sheet'!$D$9:$D$258,CONCATENATE("&gt;=",TEXT($B32,"#0.00")),'Data Entry Sheet'!$D$9:$D$258,CONCATENATE("&lt;",TEXT($B33,"#0.00")))</f>
        <v>0</v>
      </c>
      <c r="F32" s="75"/>
      <c r="G32" s="76">
        <f t="shared" si="2"/>
        <v>0</v>
      </c>
      <c r="H32" s="77">
        <f t="shared" si="3"/>
        <v>0</v>
      </c>
      <c r="I32" s="76">
        <f t="shared" si="4"/>
        <v>0</v>
      </c>
      <c r="J32" s="77">
        <f t="shared" si="5"/>
        <v>0</v>
      </c>
      <c r="K32" s="69"/>
      <c r="L32" s="78">
        <f t="shared" si="6"/>
        <v>20</v>
      </c>
      <c r="M32" s="69">
        <f t="shared" si="7"/>
        <v>0</v>
      </c>
      <c r="N32" s="78">
        <f t="shared" si="8"/>
        <v>0</v>
      </c>
      <c r="O32" s="78">
        <f t="shared" si="9"/>
        <v>0</v>
      </c>
      <c r="P32" s="69"/>
      <c r="Q32" s="78">
        <f t="shared" si="10"/>
        <v>10</v>
      </c>
      <c r="R32" s="69">
        <f t="shared" si="11"/>
        <v>0</v>
      </c>
      <c r="S32" s="78">
        <f t="shared" si="12"/>
        <v>0</v>
      </c>
      <c r="T32" s="78">
        <f t="shared" si="13"/>
        <v>0</v>
      </c>
      <c r="U32" s="69"/>
    </row>
    <row r="33" spans="2:21" ht="13.15">
      <c r="B33" s="15">
        <f>'Analysis Ranges'!$E$18</f>
        <v>7.5</v>
      </c>
      <c r="C33" s="15">
        <f>'Analysis Ranges'!$F$18</f>
        <v>9.99</v>
      </c>
      <c r="D33" s="35">
        <f>COUNTIFS('Data Entry Sheet'!$D$9:$D$258,CONCATENATE("&gt;=",TEXT($B33,"#0.00")),'Data Entry Sheet'!$D$9:$D$258,CONCATENATE("&lt;",TEXT($B34,"#0.00")))</f>
        <v>0</v>
      </c>
      <c r="E33" s="44">
        <f>SUMIFS('Data Entry Sheet'!$A$9:$A$258,'Data Entry Sheet'!$D$9:$D$258,CONCATENATE("&gt;=",TEXT($B33,"#0.00")),'Data Entry Sheet'!$D$9:$D$258,CONCATENATE("&lt;",TEXT($B34,"#0.00")))</f>
        <v>0</v>
      </c>
      <c r="F33" s="75"/>
      <c r="G33" s="76">
        <f t="shared" si="2"/>
        <v>0</v>
      </c>
      <c r="H33" s="77">
        <f t="shared" si="3"/>
        <v>0</v>
      </c>
      <c r="I33" s="76">
        <f t="shared" si="4"/>
        <v>0</v>
      </c>
      <c r="J33" s="77">
        <f t="shared" si="5"/>
        <v>0</v>
      </c>
      <c r="K33" s="69"/>
      <c r="L33" s="78">
        <f t="shared" si="6"/>
        <v>20</v>
      </c>
      <c r="M33" s="69">
        <f t="shared" si="7"/>
        <v>0</v>
      </c>
      <c r="N33" s="78">
        <f t="shared" si="8"/>
        <v>0</v>
      </c>
      <c r="O33" s="78">
        <f t="shared" si="9"/>
        <v>0</v>
      </c>
      <c r="P33" s="69"/>
      <c r="Q33" s="78">
        <f t="shared" si="10"/>
        <v>10</v>
      </c>
      <c r="R33" s="69">
        <f t="shared" si="11"/>
        <v>0</v>
      </c>
      <c r="S33" s="78">
        <f t="shared" si="12"/>
        <v>0</v>
      </c>
      <c r="T33" s="78">
        <f t="shared" si="13"/>
        <v>0</v>
      </c>
      <c r="U33" s="69"/>
    </row>
    <row r="34" spans="2:21" ht="13.15">
      <c r="B34" s="15">
        <f>'Analysis Ranges'!$E$19</f>
        <v>10</v>
      </c>
      <c r="C34" s="15">
        <f>'Analysis Ranges'!$F$19</f>
        <v>14.99</v>
      </c>
      <c r="D34" s="35">
        <f>COUNTIFS('Data Entry Sheet'!$D$9:$D$258,CONCATENATE("&gt;=",TEXT($B34,"#0.00")),'Data Entry Sheet'!$D$9:$D$258,CONCATENATE("&lt;",TEXT($B35,"#0.00")))</f>
        <v>0</v>
      </c>
      <c r="E34" s="44">
        <f>SUMIFS('Data Entry Sheet'!$A$9:$A$258,'Data Entry Sheet'!$D$9:$D$258,CONCATENATE("&gt;=",TEXT($B34,"#0.00")),'Data Entry Sheet'!$D$9:$D$258,CONCATENATE("&lt;",TEXT($B35,"#0.00")))</f>
        <v>0</v>
      </c>
      <c r="F34" s="75"/>
      <c r="G34" s="76">
        <f t="shared" si="2"/>
        <v>0</v>
      </c>
      <c r="H34" s="77">
        <f t="shared" si="3"/>
        <v>0</v>
      </c>
      <c r="I34" s="76">
        <f t="shared" si="4"/>
        <v>0</v>
      </c>
      <c r="J34" s="77">
        <f t="shared" si="5"/>
        <v>0</v>
      </c>
      <c r="K34" s="69"/>
      <c r="L34" s="78">
        <f t="shared" si="6"/>
        <v>20</v>
      </c>
      <c r="M34" s="69">
        <f t="shared" si="7"/>
        <v>0</v>
      </c>
      <c r="N34" s="78">
        <f t="shared" si="8"/>
        <v>0</v>
      </c>
      <c r="O34" s="78">
        <f t="shared" si="9"/>
        <v>0</v>
      </c>
      <c r="P34" s="69"/>
      <c r="Q34" s="78">
        <f t="shared" si="10"/>
        <v>10</v>
      </c>
      <c r="R34" s="69">
        <f t="shared" si="11"/>
        <v>0</v>
      </c>
      <c r="S34" s="78">
        <f t="shared" si="12"/>
        <v>0</v>
      </c>
      <c r="T34" s="78">
        <f t="shared" si="13"/>
        <v>0</v>
      </c>
      <c r="U34" s="69"/>
    </row>
    <row r="35" spans="2:21" ht="13.15">
      <c r="B35" s="15">
        <f>'Analysis Ranges'!$E$20</f>
        <v>15</v>
      </c>
      <c r="C35" s="15">
        <f>'Analysis Ranges'!$F$20</f>
        <v>19.990000000000002</v>
      </c>
      <c r="D35" s="35">
        <f>COUNTIFS('Data Entry Sheet'!$D$9:$D$258,CONCATENATE("&gt;=",TEXT($B35,"#0.00")),'Data Entry Sheet'!$D$9:$D$258,CONCATENATE("&lt;",TEXT($B36,"#0.00")))</f>
        <v>0</v>
      </c>
      <c r="E35" s="44">
        <f>SUMIFS('Data Entry Sheet'!$A$9:$A$258,'Data Entry Sheet'!$D$9:$D$258,CONCATENATE("&gt;=",TEXT($B35,"#0.00")),'Data Entry Sheet'!$D$9:$D$258,CONCATENATE("&lt;",TEXT($B36,"#0.00")))</f>
        <v>0</v>
      </c>
      <c r="F35" s="75"/>
      <c r="G35" s="76">
        <f t="shared" si="2"/>
        <v>0</v>
      </c>
      <c r="H35" s="77">
        <f t="shared" si="3"/>
        <v>0</v>
      </c>
      <c r="I35" s="76">
        <f t="shared" si="4"/>
        <v>0</v>
      </c>
      <c r="J35" s="77">
        <f t="shared" si="5"/>
        <v>0</v>
      </c>
      <c r="K35" s="78"/>
      <c r="L35" s="78">
        <f t="shared" si="6"/>
        <v>20</v>
      </c>
      <c r="M35" s="69">
        <f t="shared" si="7"/>
        <v>0</v>
      </c>
      <c r="N35" s="78">
        <f t="shared" si="8"/>
        <v>0</v>
      </c>
      <c r="O35" s="78">
        <f t="shared" si="9"/>
        <v>0</v>
      </c>
      <c r="P35" s="69"/>
      <c r="Q35" s="78">
        <f t="shared" si="10"/>
        <v>10</v>
      </c>
      <c r="R35" s="69">
        <f t="shared" si="11"/>
        <v>0</v>
      </c>
      <c r="S35" s="78">
        <f t="shared" si="12"/>
        <v>0</v>
      </c>
      <c r="T35" s="78">
        <f t="shared" si="13"/>
        <v>0</v>
      </c>
      <c r="U35" s="69"/>
    </row>
    <row r="36" spans="2:21" ht="13.15">
      <c r="B36" s="15">
        <f>'Analysis Ranges'!$E$21</f>
        <v>20</v>
      </c>
      <c r="C36" s="15">
        <f>'Analysis Ranges'!$F$21</f>
        <v>29.990000000000002</v>
      </c>
      <c r="D36" s="35">
        <f>COUNTIFS('Data Entry Sheet'!$D$9:$D$258,CONCATENATE("&gt;=",TEXT($B36,"#0.00")),'Data Entry Sheet'!$D$9:$D$258,CONCATENATE("&lt;",TEXT($B37,"#0.00")))</f>
        <v>0</v>
      </c>
      <c r="E36" s="44">
        <f>SUMIFS('Data Entry Sheet'!$A$9:$A$258,'Data Entry Sheet'!$D$9:$D$258,CONCATENATE("&gt;=",TEXT($B36,"#0.00")),'Data Entry Sheet'!$D$9:$D$258,CONCATENATE("&lt;",TEXT($B37,"#0.00")))</f>
        <v>0</v>
      </c>
      <c r="F36" s="75"/>
      <c r="G36" s="76">
        <f t="shared" si="2"/>
        <v>0</v>
      </c>
      <c r="H36" s="77">
        <f t="shared" si="3"/>
        <v>0</v>
      </c>
      <c r="I36" s="76">
        <f t="shared" si="4"/>
        <v>0</v>
      </c>
      <c r="J36" s="77">
        <f t="shared" si="5"/>
        <v>0</v>
      </c>
      <c r="K36" s="69"/>
      <c r="L36" s="78">
        <f t="shared" si="6"/>
        <v>20</v>
      </c>
      <c r="M36" s="69">
        <f t="shared" si="7"/>
        <v>0</v>
      </c>
      <c r="N36" s="78">
        <f t="shared" si="8"/>
        <v>0</v>
      </c>
      <c r="O36" s="78">
        <f t="shared" si="9"/>
        <v>0</v>
      </c>
      <c r="P36" s="69"/>
      <c r="Q36" s="78">
        <f t="shared" si="10"/>
        <v>10</v>
      </c>
      <c r="R36" s="69">
        <f t="shared" si="11"/>
        <v>0</v>
      </c>
      <c r="S36" s="78">
        <f t="shared" si="12"/>
        <v>0</v>
      </c>
      <c r="T36" s="78">
        <f t="shared" si="13"/>
        <v>0</v>
      </c>
      <c r="U36" s="69"/>
    </row>
    <row r="37" spans="2:21" ht="13.15">
      <c r="B37" s="15">
        <f>'Analysis Ranges'!$E$22</f>
        <v>30</v>
      </c>
      <c r="C37" s="15" t="str">
        <f>'Analysis Ranges'!$F$22</f>
        <v>£30.00+</v>
      </c>
      <c r="D37" s="35">
        <f>COUNTIFS('Data Entry Sheet'!$D$9:$D$258,CONCATENATE("&gt;=",TEXT($B37,"#0.00")))</f>
        <v>0</v>
      </c>
      <c r="E37" s="44">
        <f>SUMIFS('Data Entry Sheet'!$A$9:$A$258,'Data Entry Sheet'!$D$9:$D$258,CONCATENATE("&gt;=",TEXT($B37,"#0.00")))</f>
        <v>0</v>
      </c>
      <c r="F37" s="75"/>
      <c r="G37" s="76">
        <f>D37</f>
        <v>0</v>
      </c>
      <c r="H37" s="77">
        <f t="shared" si="3"/>
        <v>0</v>
      </c>
      <c r="I37" s="76">
        <f>E37</f>
        <v>0</v>
      </c>
      <c r="J37" s="77">
        <f t="shared" si="5"/>
        <v>0</v>
      </c>
      <c r="K37" s="69"/>
      <c r="L37" s="78">
        <f t="shared" si="6"/>
        <v>20</v>
      </c>
      <c r="M37" s="69">
        <f t="shared" si="7"/>
        <v>0</v>
      </c>
      <c r="N37" s="78">
        <f t="shared" si="8"/>
        <v>0</v>
      </c>
      <c r="O37" s="78">
        <f t="shared" si="9"/>
        <v>0</v>
      </c>
      <c r="P37" s="69"/>
      <c r="Q37" s="78">
        <f t="shared" si="10"/>
        <v>10</v>
      </c>
      <c r="R37" s="69">
        <f t="shared" si="11"/>
        <v>0</v>
      </c>
      <c r="S37" s="78">
        <f t="shared" si="12"/>
        <v>0</v>
      </c>
      <c r="T37" s="78">
        <f t="shared" si="13"/>
        <v>0</v>
      </c>
      <c r="U37" s="69"/>
    </row>
    <row r="38" spans="2:21" ht="13.9">
      <c r="B38" s="18"/>
      <c r="C38" s="19" t="s">
        <v>13</v>
      </c>
      <c r="D38" s="30">
        <f>SUM(D29:D37)</f>
        <v>0</v>
      </c>
      <c r="E38" s="45">
        <f>SUM(E29:E37)</f>
        <v>0</v>
      </c>
      <c r="F38" s="79"/>
      <c r="G38" s="80"/>
      <c r="H38" s="80"/>
      <c r="I38" s="80"/>
      <c r="J38" s="80"/>
      <c r="K38" s="80"/>
      <c r="L38" s="80"/>
      <c r="M38" s="81">
        <f>SUM(M29:M37)</f>
        <v>20</v>
      </c>
      <c r="N38" s="80"/>
      <c r="O38" s="81">
        <f>SUM(O29:O37)</f>
        <v>0</v>
      </c>
      <c r="P38" s="69"/>
      <c r="Q38" s="69"/>
      <c r="R38" s="81">
        <f>SUM(R29:R37)</f>
        <v>10</v>
      </c>
      <c r="S38" s="80"/>
      <c r="T38" s="81">
        <f>SUM(T29:T37)</f>
        <v>0</v>
      </c>
      <c r="U38" s="69"/>
    </row>
    <row r="39" spans="2:21"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</row>
    <row r="40" spans="2:21"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</row>
    <row r="41" spans="2:21">
      <c r="F41" s="58"/>
      <c r="G41" s="58"/>
      <c r="H41" s="65"/>
      <c r="I41" s="58"/>
      <c r="J41" s="65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</row>
    <row r="42" spans="2:21"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</row>
    <row r="43" spans="2:21" ht="15">
      <c r="B43" s="86" t="s">
        <v>33</v>
      </c>
      <c r="C43" s="87"/>
      <c r="D43" s="95" t="str">
        <f>CONCATENATE("Year ",TEXT('Data Entry Sheet'!G4,"0000"))</f>
        <v>Year 2023</v>
      </c>
      <c r="E43" s="100"/>
      <c r="F43" s="96"/>
      <c r="G43" s="43"/>
      <c r="H43" s="50"/>
    </row>
    <row r="44" spans="2:21" ht="15">
      <c r="B44" s="93" t="s">
        <v>32</v>
      </c>
      <c r="C44" s="94"/>
      <c r="D44" s="97" t="s">
        <v>39</v>
      </c>
      <c r="E44" s="99"/>
      <c r="F44" s="98"/>
      <c r="G44" s="43"/>
    </row>
    <row r="45" spans="2:21" ht="13.15">
      <c r="B45" s="46" t="s">
        <v>8</v>
      </c>
      <c r="C45" s="53" t="s">
        <v>9</v>
      </c>
      <c r="D45" s="54" t="s">
        <v>29</v>
      </c>
      <c r="E45" s="54" t="s">
        <v>30</v>
      </c>
      <c r="F45" s="62" t="s">
        <v>31</v>
      </c>
      <c r="G45" s="43"/>
      <c r="H45" s="50"/>
      <c r="J45" s="51"/>
    </row>
    <row r="46" spans="2:21">
      <c r="B46" s="16"/>
      <c r="C46" s="17"/>
      <c r="D46" s="55" t="s">
        <v>27</v>
      </c>
      <c r="E46" s="55" t="s">
        <v>28</v>
      </c>
      <c r="F46" s="63" t="s">
        <v>28</v>
      </c>
      <c r="G46" s="43"/>
    </row>
    <row r="47" spans="2:21" ht="13.15">
      <c r="B47" s="15">
        <f>'Analysis Ranges'!E14</f>
        <v>0</v>
      </c>
      <c r="C47" s="15">
        <f>'Analysis Ranges'!F14</f>
        <v>0.99</v>
      </c>
      <c r="D47" s="22">
        <f>COUNTIFS('Data Entry Sheet'!$D$9:$D$258,CONCATENATE("&gt;",TEXT($B47,"#0.00")),'Data Entry Sheet'!$D$9:$D$258,CONCATENATE("&lt;",TEXT($B48,"#0.00")))</f>
        <v>0</v>
      </c>
      <c r="E47" s="23">
        <f>SUMIFS('Data Entry Sheet'!$A$9:$A$258,'Data Entry Sheet'!$D$9:$D$258,CONCATENATE("&gt;",TEXT($B47,"#0.00")),'Data Entry Sheet'!$D$9:$D$258,CONCATENATE("&lt;",TEXT($B48,"#0.00")))</f>
        <v>0</v>
      </c>
      <c r="F47" s="42">
        <f t="shared" ref="F47:F55" si="14">IF(AND(E47&gt;0,$E$56&gt;0),E47*100/$E$56,0)</f>
        <v>0</v>
      </c>
      <c r="G47" s="43"/>
    </row>
    <row r="48" spans="2:21" ht="13.15">
      <c r="B48" s="15">
        <f>'Analysis Ranges'!E15</f>
        <v>1</v>
      </c>
      <c r="C48" s="15">
        <f>'Analysis Ranges'!F15</f>
        <v>2.4900000000000002</v>
      </c>
      <c r="D48" s="22">
        <f>COUNTIFS('Data Entry Sheet'!$D$9:$D$258,CONCATENATE("&gt;=",TEXT($B48,"#0.00")),'Data Entry Sheet'!$D$9:$D$258,CONCATENATE("&lt;",TEXT($B49,"#0.00")))</f>
        <v>0</v>
      </c>
      <c r="E48" s="23">
        <f>SUMIFS('Data Entry Sheet'!$A$9:$A$258,'Data Entry Sheet'!$D$9:$D$258,CONCATENATE("&gt;=",TEXT($B48,"#0.00")),'Data Entry Sheet'!$D$9:$D$258,CONCATENATE("&lt;",TEXT($B49,"#0.00")))</f>
        <v>0</v>
      </c>
      <c r="F48" s="42">
        <f t="shared" si="14"/>
        <v>0</v>
      </c>
      <c r="G48" s="43"/>
    </row>
    <row r="49" spans="2:7" ht="13.15">
      <c r="B49" s="15">
        <f>'Analysis Ranges'!E16</f>
        <v>2.5</v>
      </c>
      <c r="C49" s="15">
        <f>'Analysis Ranges'!F16</f>
        <v>4.99</v>
      </c>
      <c r="D49" s="22">
        <f>COUNTIFS('Data Entry Sheet'!$D$9:$D$258,CONCATENATE("&gt;=",TEXT($B49,"#0.00")),'Data Entry Sheet'!$D$9:$D$258,CONCATENATE("&lt;",TEXT($B50,"#0.00")))</f>
        <v>0</v>
      </c>
      <c r="E49" s="23">
        <f>SUMIFS('Data Entry Sheet'!$A$9:$A$258,'Data Entry Sheet'!$D$9:$D$258,CONCATENATE("&gt;=",TEXT($B49,"#0.00")),'Data Entry Sheet'!$D$9:$D$258,CONCATENATE("&lt;",TEXT($B50,"#0.00")))</f>
        <v>0</v>
      </c>
      <c r="F49" s="42">
        <f t="shared" si="14"/>
        <v>0</v>
      </c>
      <c r="G49" s="43"/>
    </row>
    <row r="50" spans="2:7" ht="13.15">
      <c r="B50" s="15">
        <f>'Analysis Ranges'!E17</f>
        <v>5</v>
      </c>
      <c r="C50" s="15">
        <f>'Analysis Ranges'!F17</f>
        <v>7.49</v>
      </c>
      <c r="D50" s="22">
        <f>COUNTIFS('Data Entry Sheet'!$D$9:$D$258,CONCATENATE("&gt;=",TEXT($B50,"#0.00")),'Data Entry Sheet'!$D$9:$D$258,CONCATENATE("&lt;",TEXT($B51,"#0.00")))</f>
        <v>0</v>
      </c>
      <c r="E50" s="23">
        <f>SUMIFS('Data Entry Sheet'!$A$9:$A$258,'Data Entry Sheet'!$D$9:$D$258,CONCATENATE("&gt;=",TEXT($B50,"#0.00")),'Data Entry Sheet'!$D$9:$D$258,CONCATENATE("&lt;",TEXT($B51,"#0.00")))</f>
        <v>0</v>
      </c>
      <c r="F50" s="42">
        <f t="shared" si="14"/>
        <v>0</v>
      </c>
      <c r="G50" s="43"/>
    </row>
    <row r="51" spans="2:7" ht="13.15">
      <c r="B51" s="15">
        <f>'Analysis Ranges'!E18</f>
        <v>7.5</v>
      </c>
      <c r="C51" s="15">
        <f>'Analysis Ranges'!F18</f>
        <v>9.99</v>
      </c>
      <c r="D51" s="22">
        <f>COUNTIFS('Data Entry Sheet'!$D$9:$D$258,CONCATENATE("&gt;=",TEXT($B51,"#0.00")),'Data Entry Sheet'!$D$9:$D$258,CONCATENATE("&lt;",TEXT($B52,"#0.00")))</f>
        <v>0</v>
      </c>
      <c r="E51" s="23">
        <f>SUMIFS('Data Entry Sheet'!$A$9:$A$258,'Data Entry Sheet'!$D$9:$D$258,CONCATENATE("&gt;=",TEXT($B51,"#0.00")),'Data Entry Sheet'!$D$9:$D$258,CONCATENATE("&lt;",TEXT($B52,"#0.00")))</f>
        <v>0</v>
      </c>
      <c r="F51" s="42">
        <f t="shared" si="14"/>
        <v>0</v>
      </c>
      <c r="G51" s="43"/>
    </row>
    <row r="52" spans="2:7" ht="13.15">
      <c r="B52" s="15">
        <f>'Analysis Ranges'!E19</f>
        <v>10</v>
      </c>
      <c r="C52" s="15">
        <f>'Analysis Ranges'!F19</f>
        <v>14.99</v>
      </c>
      <c r="D52" s="22">
        <f>COUNTIFS('Data Entry Sheet'!$D$9:$D$258,CONCATENATE("&gt;=",TEXT($B52,"#0.00")),'Data Entry Sheet'!$D$9:$D$258,CONCATENATE("&lt;",TEXT($B53,"#0.00")))</f>
        <v>0</v>
      </c>
      <c r="E52" s="23">
        <f>SUMIFS('Data Entry Sheet'!$A$9:$A$258,'Data Entry Sheet'!$D$9:$D$258,CONCATENATE("&gt;=",TEXT($B52,"#0.00")),'Data Entry Sheet'!$D$9:$D$258,CONCATENATE("&lt;",TEXT($B53,"#0.00")))</f>
        <v>0</v>
      </c>
      <c r="F52" s="42">
        <f t="shared" si="14"/>
        <v>0</v>
      </c>
      <c r="G52" s="43"/>
    </row>
    <row r="53" spans="2:7" ht="13.15">
      <c r="B53" s="15">
        <f>'Analysis Ranges'!E20</f>
        <v>15</v>
      </c>
      <c r="C53" s="15">
        <f>'Analysis Ranges'!F20</f>
        <v>19.990000000000002</v>
      </c>
      <c r="D53" s="22">
        <f>COUNTIFS('Data Entry Sheet'!$D$9:$D$258,CONCATENATE("&gt;=",TEXT($B53,"#0.00")),'Data Entry Sheet'!$D$9:$D$258,CONCATENATE("&lt;",TEXT($B54,"#0.00")))</f>
        <v>0</v>
      </c>
      <c r="E53" s="23">
        <f>SUMIFS('Data Entry Sheet'!$A$9:$A$258,'Data Entry Sheet'!$D$9:$D$258,CONCATENATE("&gt;=",TEXT($B53,"#0.00")),'Data Entry Sheet'!$D$9:$D$258,CONCATENATE("&lt;",TEXT($B54,"#0.00")))</f>
        <v>0</v>
      </c>
      <c r="F53" s="42">
        <f t="shared" si="14"/>
        <v>0</v>
      </c>
      <c r="G53" s="43"/>
    </row>
    <row r="54" spans="2:7" ht="13.15">
      <c r="B54" s="15">
        <f>'Analysis Ranges'!E21</f>
        <v>20</v>
      </c>
      <c r="C54" s="15">
        <f>'Analysis Ranges'!F21</f>
        <v>29.990000000000002</v>
      </c>
      <c r="D54" s="22">
        <f>COUNTIFS('Data Entry Sheet'!$D$9:$D$258,CONCATENATE("&gt;=",TEXT($B54,"#0.00")),'Data Entry Sheet'!$D$9:$D$258,CONCATENATE("&lt;",TEXT($B55,"#0.00")))</f>
        <v>0</v>
      </c>
      <c r="E54" s="23">
        <f>SUMIFS('Data Entry Sheet'!$A$9:$A$258,'Data Entry Sheet'!$D$9:$D$258,CONCATENATE("&gt;=",TEXT($B54,"#0.00")),'Data Entry Sheet'!$D$9:$D$258,CONCATENATE("&lt;",TEXT($B55,"#0.00")))</f>
        <v>0</v>
      </c>
      <c r="F54" s="42">
        <f t="shared" si="14"/>
        <v>0</v>
      </c>
      <c r="G54" s="43"/>
    </row>
    <row r="55" spans="2:7" ht="13.15">
      <c r="B55" s="15">
        <f>'Analysis Ranges'!E22</f>
        <v>30</v>
      </c>
      <c r="C55" s="15" t="str">
        <f>'Analysis Ranges'!F22</f>
        <v>£30.00+</v>
      </c>
      <c r="D55" s="22">
        <f>COUNTIFS('Data Entry Sheet'!$D$9:$D$258,CONCATENATE("&gt;=",TEXT($B55,"#0.00")))</f>
        <v>0</v>
      </c>
      <c r="E55" s="23">
        <f>SUMIFS('Data Entry Sheet'!$A$9:$A$258,'Data Entry Sheet'!$D$9:$D$258,CONCATENATE("&gt;=",TEXT($B55,"#0.00")))</f>
        <v>0</v>
      </c>
      <c r="F55" s="42">
        <f t="shared" si="14"/>
        <v>0</v>
      </c>
      <c r="G55" s="43"/>
    </row>
    <row r="56" spans="2:7" ht="13.9">
      <c r="B56" s="18"/>
      <c r="C56" s="19" t="s">
        <v>13</v>
      </c>
      <c r="D56" s="30">
        <f>SUM(D47:D55)</f>
        <v>0</v>
      </c>
      <c r="E56" s="31">
        <f>SUM(E47:E55)</f>
        <v>0</v>
      </c>
      <c r="F56" s="25"/>
      <c r="G56" s="43"/>
    </row>
    <row r="57" spans="2:7" ht="13.15">
      <c r="B57" s="91" t="s">
        <v>24</v>
      </c>
      <c r="C57" s="92"/>
      <c r="D57" s="26"/>
      <c r="E57" s="27">
        <f>IF(AND(D56&gt;0,E56&gt;0),(E56/D56)/52,0)</f>
        <v>0</v>
      </c>
      <c r="F57" s="28"/>
      <c r="G57" s="43"/>
    </row>
    <row r="58" spans="2:7" ht="13.15">
      <c r="B58" s="91" t="s">
        <v>12</v>
      </c>
      <c r="C58" s="92"/>
      <c r="D58" s="26"/>
      <c r="E58" s="27" t="str">
        <f>IFERROR('Data Entry Sheet'!D2,"")</f>
        <v/>
      </c>
      <c r="F58" s="28"/>
      <c r="G58" s="43"/>
    </row>
  </sheetData>
  <sheetProtection sheet="1" objects="1" scenarios="1" selectLockedCells="1"/>
  <mergeCells count="19">
    <mergeCell ref="B58:C58"/>
    <mergeCell ref="B57:C57"/>
    <mergeCell ref="D44:F44"/>
    <mergeCell ref="B44:C44"/>
    <mergeCell ref="B8:C8"/>
    <mergeCell ref="D8:F8"/>
    <mergeCell ref="B43:C43"/>
    <mergeCell ref="D43:F43"/>
    <mergeCell ref="B21:C21"/>
    <mergeCell ref="B22:C22"/>
    <mergeCell ref="G27:H27"/>
    <mergeCell ref="I27:J27"/>
    <mergeCell ref="B25:C25"/>
    <mergeCell ref="H8:I8"/>
    <mergeCell ref="J8:L8"/>
    <mergeCell ref="H21:I21"/>
    <mergeCell ref="H22:I22"/>
    <mergeCell ref="B26:C26"/>
    <mergeCell ref="D25:E2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3B55AB5CF4BF4FBE099DB3538D9FB7" ma:contentTypeVersion="16" ma:contentTypeDescription="Create a new document." ma:contentTypeScope="" ma:versionID="124eeac974571d492517327a64cf4f99">
  <xsd:schema xmlns:xsd="http://www.w3.org/2001/XMLSchema" xmlns:xs="http://www.w3.org/2001/XMLSchema" xmlns:p="http://schemas.microsoft.com/office/2006/metadata/properties" xmlns:ns2="89ec9d6b-749f-4275-8867-6e7232cee970" xmlns:ns3="9a113436-36c4-4bb8-bf3f-c2e5cea57c75" targetNamespace="http://schemas.microsoft.com/office/2006/metadata/properties" ma:root="true" ma:fieldsID="d2e60d8efc2467b5b74e1bfaf3364c6c" ns2:_="" ns3:_="">
    <xsd:import namespace="89ec9d6b-749f-4275-8867-6e7232cee970"/>
    <xsd:import namespace="9a113436-36c4-4bb8-bf3f-c2e5cea57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c9d6b-749f-4275-8867-6e7232cee9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736448d-03a9-4c3f-871d-f800b550f3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113436-36c4-4bb8-bf3f-c2e5cea57c7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c5d6170-1321-435b-a978-3b5d0ee055ba}" ma:internalName="TaxCatchAll" ma:showField="CatchAllData" ma:web="9a113436-36c4-4bb8-bf3f-c2e5cea57c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ec9d6b-749f-4275-8867-6e7232cee970">
      <Terms xmlns="http://schemas.microsoft.com/office/infopath/2007/PartnerControls"/>
    </lcf76f155ced4ddcb4097134ff3c332f>
    <TaxCatchAll xmlns="9a113436-36c4-4bb8-bf3f-c2e5cea57c75" xsi:nil="true"/>
  </documentManagement>
</p:properties>
</file>

<file path=customXml/itemProps1.xml><?xml version="1.0" encoding="utf-8"?>
<ds:datastoreItem xmlns:ds="http://schemas.openxmlformats.org/officeDocument/2006/customXml" ds:itemID="{3427AA88-67DC-4514-A4BB-4587893449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ec9d6b-749f-4275-8867-6e7232cee970"/>
    <ds:schemaRef ds:uri="9a113436-36c4-4bb8-bf3f-c2e5cea57c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B177EF-0B80-47E3-978A-DAC6B7F14B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6E3C64-2630-4B5C-8922-6CDAE466FB01}">
  <ds:schemaRefs>
    <ds:schemaRef ds:uri="http://schemas.openxmlformats.org/package/2006/metadata/core-properties"/>
    <ds:schemaRef ds:uri="http://purl.org/dc/terms/"/>
    <ds:schemaRef ds:uri="http://purl.org/dc/dcmitype/"/>
    <ds:schemaRef ds:uri="http://www.w3.org/XML/1998/namespace"/>
    <ds:schemaRef ds:uri="http://purl.org/dc/elements/1.1/"/>
    <ds:schemaRef ds:uri="89ec9d6b-749f-4275-8867-6e7232cee970"/>
    <ds:schemaRef ds:uri="http://schemas.microsoft.com/office/2006/documentManagement/types"/>
    <ds:schemaRef ds:uri="http://schemas.microsoft.com/office/infopath/2007/PartnerControls"/>
    <ds:schemaRef ds:uri="9a113436-36c4-4bb8-bf3f-c2e5cea57c75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 Entry Sheet</vt:lpstr>
      <vt:lpstr>Analysis Ranges</vt:lpstr>
      <vt:lpstr>TEPG &amp; OPG Analysis</vt:lpstr>
      <vt:lpstr>Total Planned Giving Analysis</vt:lpstr>
      <vt:lpstr>TPG Analysis - Small</vt:lpstr>
      <vt:lpstr>Working Tables</vt:lpstr>
    </vt:vector>
  </TitlesOfParts>
  <Company>Diocese of Liverpool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Fath</dc:creator>
  <cp:lastModifiedBy>Steve Pierce</cp:lastModifiedBy>
  <cp:lastPrinted>2015-11-17T11:49:14Z</cp:lastPrinted>
  <dcterms:created xsi:type="dcterms:W3CDTF">2011-06-24T08:27:28Z</dcterms:created>
  <dcterms:modified xsi:type="dcterms:W3CDTF">2023-04-04T19:08:30Z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0x010100753B55AB5CF4BF4FBE099DB3538D9FB7</vt:lpwstr>
  </property>
  <property fmtid="{D5CDD505-2E9C-101B-9397-08002B2CF9AE}" pid="3" name="Order">
    <vt:r8>49000</vt:r8>
  </property>
  <property fmtid="{D5CDD505-2E9C-101B-9397-08002B2CF9AE}" pid="4" name="MediaServiceImageTags">
    <vt:lpwstr/>
  </property>
</Properties>
</file>