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68" yWindow="-12" windowWidth="7704" windowHeight="9600"/>
  </bookViews>
  <sheets>
    <sheet name="Data Entry Sheet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I32" i="1" l="1"/>
  <c r="I31" i="1" s="1"/>
  <c r="J32" i="1"/>
  <c r="J31" i="1" s="1"/>
  <c r="K32" i="1"/>
  <c r="K31" i="1" s="1"/>
  <c r="L32" i="1"/>
  <c r="L31" i="1" s="1"/>
  <c r="I33" i="1"/>
  <c r="J33" i="1"/>
  <c r="K33" i="1"/>
  <c r="L33" i="1"/>
  <c r="H33" i="1"/>
  <c r="H32" i="1"/>
  <c r="H31" i="1" s="1"/>
  <c r="O18" i="1" l="1"/>
  <c r="I18" i="1"/>
  <c r="J18" i="1"/>
  <c r="K18" i="1"/>
  <c r="L18" i="1"/>
  <c r="I19" i="1"/>
  <c r="J19" i="1"/>
  <c r="K19" i="1"/>
  <c r="L19" i="1"/>
  <c r="I20" i="1"/>
  <c r="J20" i="1"/>
  <c r="K20" i="1"/>
  <c r="L20" i="1"/>
  <c r="I22" i="1"/>
  <c r="J22" i="1"/>
  <c r="K22" i="1"/>
  <c r="L22" i="1"/>
  <c r="I23" i="1"/>
  <c r="J23" i="1"/>
  <c r="K23" i="1"/>
  <c r="H23" i="1"/>
  <c r="H22" i="1"/>
  <c r="H21" i="1"/>
  <c r="H20" i="1"/>
  <c r="H19" i="1"/>
  <c r="H18" i="1"/>
  <c r="C83" i="2"/>
  <c r="C82" i="2"/>
  <c r="C81" i="2"/>
  <c r="C80" i="2"/>
  <c r="C79" i="2"/>
  <c r="B83" i="2"/>
  <c r="B82" i="2"/>
  <c r="B81" i="2"/>
  <c r="B80" i="2"/>
  <c r="B79" i="2"/>
  <c r="A79" i="2"/>
  <c r="A80" i="2" s="1"/>
  <c r="A81" i="2" s="1"/>
  <c r="A82" i="2" s="1"/>
  <c r="A83" i="2" s="1"/>
  <c r="L21" i="1" l="1"/>
  <c r="K21" i="1"/>
  <c r="J21" i="1"/>
  <c r="O20" i="1"/>
  <c r="B72" i="2"/>
  <c r="I6" i="1"/>
  <c r="J6" i="1"/>
  <c r="K6" i="1"/>
  <c r="L6" i="1"/>
  <c r="I7" i="1"/>
  <c r="J7" i="1"/>
  <c r="K7" i="1"/>
  <c r="L7" i="1"/>
  <c r="I8" i="1"/>
  <c r="J8" i="1"/>
  <c r="K8" i="1"/>
  <c r="L8" i="1"/>
  <c r="I9" i="1"/>
  <c r="J9" i="1"/>
  <c r="K9" i="1"/>
  <c r="L9" i="1"/>
  <c r="H8" i="1"/>
  <c r="H9" i="1"/>
  <c r="H7" i="1"/>
  <c r="H6" i="1"/>
  <c r="I4" i="1"/>
  <c r="J4" i="1"/>
  <c r="K4" i="1"/>
  <c r="L4" i="1"/>
  <c r="H4" i="1"/>
  <c r="H2" i="1"/>
  <c r="I2" i="1" s="1"/>
  <c r="J2" i="1" s="1"/>
  <c r="K2" i="1" s="1"/>
  <c r="L2" i="1" s="1"/>
  <c r="M2" i="1" s="1"/>
  <c r="N2" i="1" s="1"/>
  <c r="C2" i="1"/>
  <c r="D2" i="1" s="1"/>
  <c r="E2" i="1" s="1"/>
  <c r="F2" i="1" s="1"/>
  <c r="O17" i="1" s="1"/>
  <c r="L23" i="1"/>
  <c r="B28" i="1"/>
  <c r="C34" i="1"/>
  <c r="D34" i="1"/>
  <c r="E34" i="1"/>
  <c r="F34" i="1"/>
  <c r="B34" i="1"/>
  <c r="C41" i="1"/>
  <c r="C43" i="1" s="1"/>
  <c r="D41" i="1"/>
  <c r="D43" i="1" s="1"/>
  <c r="E41" i="1"/>
  <c r="E43" i="1" s="1"/>
  <c r="F41" i="1"/>
  <c r="F43" i="1" s="1"/>
  <c r="B41" i="1"/>
  <c r="B43" i="1" s="1"/>
  <c r="D28" i="1"/>
  <c r="C15" i="1"/>
  <c r="D15" i="1"/>
  <c r="E15" i="1"/>
  <c r="F15" i="1"/>
  <c r="B15" i="1"/>
  <c r="F28" i="1" l="1"/>
  <c r="C28" i="1"/>
  <c r="I21" i="1"/>
  <c r="E28" i="1"/>
  <c r="B70" i="2"/>
</calcChain>
</file>

<file path=xl/comments1.xml><?xml version="1.0" encoding="utf-8"?>
<comments xmlns="http://schemas.openxmlformats.org/spreadsheetml/2006/main">
  <authors>
    <author>Gordon Fath</author>
  </authors>
  <commentList>
    <comment ref="A37" authorId="0">
      <text>
        <r>
          <rPr>
            <b/>
            <sz val="8"/>
            <color indexed="81"/>
            <rFont val="Tahoma"/>
            <family val="2"/>
          </rPr>
          <t>GiG Admin:</t>
        </r>
        <r>
          <rPr>
            <sz val="8"/>
            <color indexed="81"/>
            <rFont val="Tahoma"/>
            <family val="2"/>
          </rPr>
          <t xml:space="preserve">
Do not include buildings or equipment.</t>
        </r>
      </text>
    </comment>
  </commentList>
</comments>
</file>

<file path=xl/sharedStrings.xml><?xml version="1.0" encoding="utf-8"?>
<sst xmlns="http://schemas.openxmlformats.org/spreadsheetml/2006/main" count="58" uniqueCount="57">
  <si>
    <t>Year:</t>
  </si>
  <si>
    <t>Other Planned Giving (OPG)</t>
  </si>
  <si>
    <t>All Donations</t>
  </si>
  <si>
    <t>Fee Income</t>
  </si>
  <si>
    <t>Trading Income</t>
  </si>
  <si>
    <t>Income from Grants</t>
  </si>
  <si>
    <t>Bank Interest</t>
  </si>
  <si>
    <t>Fundraising</t>
  </si>
  <si>
    <t>Open Plate (excludes all Planned Giving)</t>
  </si>
  <si>
    <t>Tax Refund (from HMRC)</t>
  </si>
  <si>
    <t>Mission costs</t>
  </si>
  <si>
    <t>Trading costs</t>
  </si>
  <si>
    <t>Fundraising costs</t>
  </si>
  <si>
    <t>Organist/Salaries</t>
  </si>
  <si>
    <t>Admin/Governance costs</t>
  </si>
  <si>
    <t>Total Income</t>
  </si>
  <si>
    <t>Income (Unrestricted only)</t>
  </si>
  <si>
    <t>Expenditure (Unrestricted only)</t>
  </si>
  <si>
    <t>Reserves (Unrestricted only)</t>
  </si>
  <si>
    <t>Current Assets</t>
  </si>
  <si>
    <t>Investment Assets</t>
  </si>
  <si>
    <t>Debtors (1 year)</t>
  </si>
  <si>
    <t>Liabilities (1 year only)</t>
  </si>
  <si>
    <t>Total Expenditure</t>
  </si>
  <si>
    <t>Net Current Assets</t>
  </si>
  <si>
    <t>Total Unrestricted Assets</t>
  </si>
  <si>
    <t>Number of Planned Givers</t>
  </si>
  <si>
    <t>Regular Gift Aid Planned Givers</t>
  </si>
  <si>
    <t>Regular Planned Givers not using Gift Aid</t>
  </si>
  <si>
    <t>Total number of Planned Givers</t>
  </si>
  <si>
    <t>Church Running costs</t>
  </si>
  <si>
    <t>Total Offertory</t>
  </si>
  <si>
    <t>All Planned Giving</t>
  </si>
  <si>
    <t>Any Other Income</t>
  </si>
  <si>
    <t>Planned Gift Aid Donations (TEPG)</t>
  </si>
  <si>
    <t>Legacies &amp; Other income</t>
  </si>
  <si>
    <t>Trading &amp; Fundraising Costs</t>
  </si>
  <si>
    <t>Church Name:</t>
  </si>
  <si>
    <t>Costs of Minister</t>
  </si>
  <si>
    <t>Other building costs</t>
  </si>
  <si>
    <t>Other building costs/maintenance</t>
  </si>
  <si>
    <t>Running &amp; Mission Costs</t>
  </si>
  <si>
    <t>Comparator Figures</t>
  </si>
  <si>
    <t>Comparator 1</t>
  </si>
  <si>
    <t>Comparator 2</t>
  </si>
  <si>
    <t>GA per person per week</t>
  </si>
  <si>
    <t>NonGA per person per week</t>
  </si>
  <si>
    <t>Other Giving</t>
  </si>
  <si>
    <t>60% estimate</t>
  </si>
  <si>
    <t>No. Planned Givers</t>
  </si>
  <si>
    <t>TEPG</t>
  </si>
  <si>
    <t>OPG</t>
  </si>
  <si>
    <t>Year</t>
  </si>
  <si>
    <t>Expenses of Minister</t>
  </si>
  <si>
    <t>Common Fund / Minister Stipend</t>
  </si>
  <si>
    <t>Charitable giving</t>
  </si>
  <si>
    <t>St Jagielka, Walton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</si>
</sst>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26"/>
      <color rgb="FFC0000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/>
    <xf numFmtId="0" fontId="0" fillId="4" borderId="0" xfId="0" applyFill="1"/>
    <xf numFmtId="3" fontId="7" fillId="4" borderId="0" xfId="0" applyNumberFormat="1" applyFont="1" applyFill="1" applyAlignment="1"/>
    <xf numFmtId="0" fontId="8" fillId="4" borderId="0" xfId="0" applyFont="1" applyFill="1" applyAlignment="1"/>
    <xf numFmtId="0" fontId="9" fillId="4" borderId="0" xfId="0" applyFont="1" applyFill="1" applyAlignment="1"/>
    <xf numFmtId="3" fontId="2" fillId="2" borderId="0" xfId="0" applyNumberFormat="1" applyFont="1" applyFill="1" applyProtection="1"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Fill="1" applyAlignment="1" applyProtection="1">
      <alignment vertical="top"/>
    </xf>
    <xf numFmtId="0" fontId="0" fillId="0" borderId="0" xfId="0" applyProtection="1"/>
    <xf numFmtId="1" fontId="0" fillId="0" borderId="0" xfId="0" applyNumberFormat="1" applyFill="1" applyAlignment="1" applyProtection="1">
      <alignment horizontal="right" vertical="top"/>
    </xf>
    <xf numFmtId="1" fontId="5" fillId="0" borderId="0" xfId="0" applyNumberFormat="1" applyFont="1" applyFill="1" applyAlignment="1" applyProtection="1">
      <alignment horizontal="right" vertical="top"/>
    </xf>
    <xf numFmtId="1" fontId="0" fillId="0" borderId="0" xfId="0" applyNumberFormat="1" applyProtection="1"/>
    <xf numFmtId="0" fontId="1" fillId="0" borderId="0" xfId="0" applyFont="1" applyProtection="1"/>
    <xf numFmtId="3" fontId="0" fillId="0" borderId="0" xfId="0" applyNumberFormat="1" applyAlignment="1" applyProtection="1">
      <alignment horizontal="right" vertical="top"/>
    </xf>
    <xf numFmtId="3" fontId="2" fillId="0" borderId="0" xfId="0" applyNumberFormat="1" applyFont="1" applyProtection="1"/>
    <xf numFmtId="3" fontId="0" fillId="0" borderId="0" xfId="0" applyNumberFormat="1" applyProtection="1"/>
    <xf numFmtId="3" fontId="0" fillId="0" borderId="1" xfId="0" applyNumberFormat="1" applyBorder="1" applyAlignment="1" applyProtection="1">
      <alignment horizontal="right" vertical="top"/>
    </xf>
    <xf numFmtId="3" fontId="0" fillId="0" borderId="0" xfId="0" applyNumberFormat="1" applyBorder="1" applyAlignment="1" applyProtection="1">
      <alignment horizontal="right" vertical="top"/>
    </xf>
    <xf numFmtId="0" fontId="1" fillId="0" borderId="0" xfId="0" applyFont="1" applyAlignment="1" applyProtection="1">
      <alignment horizontal="left"/>
    </xf>
    <xf numFmtId="164" fontId="0" fillId="0" borderId="0" xfId="0" applyNumberFormat="1" applyProtection="1"/>
    <xf numFmtId="0" fontId="0" fillId="0" borderId="0" xfId="0" applyAlignment="1" applyProtection="1">
      <alignment horizontal="left"/>
    </xf>
    <xf numFmtId="1" fontId="0" fillId="2" borderId="0" xfId="0" applyNumberFormat="1" applyFill="1" applyAlignment="1" applyProtection="1">
      <alignment horizontal="right" vertical="top"/>
      <protection locked="0"/>
    </xf>
    <xf numFmtId="3" fontId="0" fillId="3" borderId="0" xfId="0" applyNumberFormat="1" applyFill="1" applyAlignment="1" applyProtection="1">
      <alignment horizontal="right" vertical="top"/>
      <protection locked="0"/>
    </xf>
    <xf numFmtId="43" fontId="0" fillId="0" borderId="0" xfId="0" applyNumberFormat="1" applyProtection="1"/>
    <xf numFmtId="0" fontId="1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2" borderId="0" xfId="0" applyFill="1" applyProtection="1">
      <protection locked="0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3" fontId="0" fillId="5" borderId="0" xfId="0" applyNumberFormat="1" applyFill="1" applyAlignment="1" applyProtection="1">
      <alignment horizontal="right" vertical="top"/>
      <protection locked="0"/>
    </xf>
    <xf numFmtId="3" fontId="0" fillId="6" borderId="0" xfId="0" applyNumberFormat="1" applyFill="1" applyBorder="1" applyAlignment="1" applyProtection="1">
      <alignment horizontal="right" vertical="top"/>
      <protection locked="0"/>
    </xf>
    <xf numFmtId="3" fontId="0" fillId="7" borderId="0" xfId="0" applyNumberFormat="1" applyFill="1" applyAlignment="1" applyProtection="1">
      <alignment horizontal="right" vertical="top"/>
      <protection locked="0"/>
    </xf>
    <xf numFmtId="3" fontId="0" fillId="8" borderId="0" xfId="0" applyNumberFormat="1" applyFill="1" applyAlignment="1" applyProtection="1">
      <alignment horizontal="right" vertical="top"/>
      <protection locked="0"/>
    </xf>
    <xf numFmtId="3" fontId="0" fillId="9" borderId="0" xfId="0" applyNumberFormat="1" applyFill="1" applyAlignment="1" applyProtection="1">
      <alignment horizontal="right" vertical="top"/>
      <protection locked="0"/>
    </xf>
    <xf numFmtId="3" fontId="0" fillId="9" borderId="2" xfId="0" applyNumberFormat="1" applyFill="1" applyBorder="1" applyAlignment="1" applyProtection="1">
      <alignment horizontal="right" vertical="top"/>
      <protection locked="0"/>
    </xf>
    <xf numFmtId="4" fontId="0" fillId="10" borderId="0" xfId="0" applyNumberFormat="1" applyFill="1" applyAlignment="1" applyProtection="1">
      <alignment horizontal="right" vertical="top"/>
      <protection locked="0"/>
    </xf>
    <xf numFmtId="3" fontId="0" fillId="2" borderId="0" xfId="0" applyNumberFormat="1" applyFill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1" fontId="6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Unrestricted income &amp; expenditure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Income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Sheet'!$B$15:$F$15</c:f>
              <c:numCache>
                <c:formatCode>#,##0</c:formatCode>
                <c:ptCount val="5"/>
                <c:pt idx="0">
                  <c:v>69916</c:v>
                </c:pt>
                <c:pt idx="1">
                  <c:v>75465</c:v>
                </c:pt>
                <c:pt idx="2">
                  <c:v>82705</c:v>
                </c:pt>
                <c:pt idx="3">
                  <c:v>79173</c:v>
                </c:pt>
                <c:pt idx="4">
                  <c:v>81896</c:v>
                </c:pt>
              </c:numCache>
            </c:numRef>
          </c:val>
        </c:ser>
        <c:ser>
          <c:idx val="1"/>
          <c:order val="1"/>
          <c:tx>
            <c:v>Expenditure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Sheet'!$B$28:$F$28</c:f>
              <c:numCache>
                <c:formatCode>#,##0</c:formatCode>
                <c:ptCount val="5"/>
                <c:pt idx="0">
                  <c:v>83343</c:v>
                </c:pt>
                <c:pt idx="1">
                  <c:v>74958</c:v>
                </c:pt>
                <c:pt idx="2">
                  <c:v>78496</c:v>
                </c:pt>
                <c:pt idx="3">
                  <c:v>81368</c:v>
                </c:pt>
                <c:pt idx="4">
                  <c:v>83427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78464"/>
        <c:axId val="94080000"/>
      </c:barChart>
      <c:catAx>
        <c:axId val="940784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94080000"/>
        <c:crosses val="autoZero"/>
        <c:auto val="1"/>
        <c:lblAlgn val="ctr"/>
        <c:lblOffset val="100"/>
        <c:noMultiLvlLbl val="0"/>
      </c:catAx>
      <c:valAx>
        <c:axId val="94080000"/>
        <c:scaling>
          <c:orientation val="minMax"/>
          <c:min val="0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9407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Church Reserves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Net Current Assets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Sheet'!$B$41:$F$41</c:f>
              <c:numCache>
                <c:formatCode>#,##0</c:formatCode>
                <c:ptCount val="5"/>
                <c:pt idx="0">
                  <c:v>11249</c:v>
                </c:pt>
                <c:pt idx="1">
                  <c:v>10483</c:v>
                </c:pt>
                <c:pt idx="2">
                  <c:v>10534</c:v>
                </c:pt>
                <c:pt idx="3">
                  <c:v>8057</c:v>
                </c:pt>
                <c:pt idx="4">
                  <c:v>16492</c:v>
                </c:pt>
              </c:numCache>
            </c:numRef>
          </c:val>
        </c:ser>
        <c:ser>
          <c:idx val="1"/>
          <c:order val="1"/>
          <c:tx>
            <c:v>Investment Assets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Sheet'!$B$42:$F$42</c:f>
              <c:numCache>
                <c:formatCode>#,##0</c:formatCode>
                <c:ptCount val="5"/>
                <c:pt idx="0">
                  <c:v>258</c:v>
                </c:pt>
                <c:pt idx="1">
                  <c:v>335</c:v>
                </c:pt>
                <c:pt idx="2">
                  <c:v>342</c:v>
                </c:pt>
                <c:pt idx="3">
                  <c:v>353</c:v>
                </c:pt>
                <c:pt idx="4">
                  <c:v>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580864"/>
        <c:axId val="108582400"/>
      </c:barChart>
      <c:catAx>
        <c:axId val="1085808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8582400"/>
        <c:crosses val="autoZero"/>
        <c:auto val="1"/>
        <c:lblAlgn val="ctr"/>
        <c:lblOffset val="100"/>
        <c:noMultiLvlLbl val="0"/>
      </c:catAx>
      <c:valAx>
        <c:axId val="108582400"/>
        <c:scaling>
          <c:orientation val="minMax"/>
          <c:min val="0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08580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Total Unrestricted Offertory </a:t>
            </a:r>
            <a:br>
              <a:rPr lang="en-US" sz="1600"/>
            </a:br>
            <a:r>
              <a:rPr lang="en-US" sz="1600"/>
              <a:t>and Planned Giving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Offertory</c:v>
          </c:tx>
          <c:trendline>
            <c:name>Trend Line</c:name>
            <c:spPr>
              <a:ln w="25400">
                <a:solidFill>
                  <a:srgbClr val="7030A0"/>
                </a:solidFill>
                <a:prstDash val="dash"/>
              </a:ln>
            </c:spPr>
            <c:trendlineType val="linear"/>
            <c:forward val="2"/>
            <c:dispRSqr val="0"/>
            <c:dispEq val="0"/>
          </c:trendline>
          <c:cat>
            <c:numRef>
              <c:f>'Data Entry Sheet'!$H$2:$N$2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'Data Entry Sheet'!$H$4:$L$4</c:f>
              <c:numCache>
                <c:formatCode>#,##0</c:formatCode>
                <c:ptCount val="5"/>
                <c:pt idx="0">
                  <c:v>50911</c:v>
                </c:pt>
                <c:pt idx="1">
                  <c:v>51659</c:v>
                </c:pt>
                <c:pt idx="2">
                  <c:v>53525</c:v>
                </c:pt>
                <c:pt idx="3">
                  <c:v>54165</c:v>
                </c:pt>
                <c:pt idx="4">
                  <c:v>52032</c:v>
                </c:pt>
              </c:numCache>
            </c:numRef>
          </c:val>
          <c:smooth val="0"/>
        </c:ser>
        <c:ser>
          <c:idx val="1"/>
          <c:order val="1"/>
          <c:tx>
            <c:v>TEPG</c:v>
          </c:tx>
          <c:cat>
            <c:numRef>
              <c:f>'Data Entry Sheet'!$H$2:$N$2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'Data Entry Sheet'!$B$4:$F$4</c:f>
              <c:numCache>
                <c:formatCode>#,##0</c:formatCode>
                <c:ptCount val="5"/>
                <c:pt idx="0">
                  <c:v>27759</c:v>
                </c:pt>
                <c:pt idx="1">
                  <c:v>27961</c:v>
                </c:pt>
                <c:pt idx="2">
                  <c:v>29612</c:v>
                </c:pt>
                <c:pt idx="3">
                  <c:v>31094</c:v>
                </c:pt>
                <c:pt idx="4">
                  <c:v>29245</c:v>
                </c:pt>
              </c:numCache>
            </c:numRef>
          </c:val>
          <c:smooth val="0"/>
        </c:ser>
        <c:ser>
          <c:idx val="2"/>
          <c:order val="2"/>
          <c:tx>
            <c:v>OPG</c:v>
          </c:tx>
          <c:cat>
            <c:numRef>
              <c:f>'Data Entry Sheet'!$H$2:$N$2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'Data Entry Sheet'!$B$6:$F$6</c:f>
              <c:numCache>
                <c:formatCode>#,##0</c:formatCode>
                <c:ptCount val="5"/>
                <c:pt idx="0">
                  <c:v>14385</c:v>
                </c:pt>
                <c:pt idx="1">
                  <c:v>14421</c:v>
                </c:pt>
                <c:pt idx="2">
                  <c:v>14521</c:v>
                </c:pt>
                <c:pt idx="3">
                  <c:v>14779</c:v>
                </c:pt>
                <c:pt idx="4">
                  <c:v>14638</c:v>
                </c:pt>
              </c:numCache>
            </c:numRef>
          </c:val>
          <c:smooth val="0"/>
        </c:ser>
        <c:ser>
          <c:idx val="3"/>
          <c:order val="3"/>
          <c:tx>
            <c:v>Open Plate</c:v>
          </c:tx>
          <c:val>
            <c:numRef>
              <c:f>'Data Entry Sheet'!$B$7:$F$7</c:f>
              <c:numCache>
                <c:formatCode>#,##0</c:formatCode>
                <c:ptCount val="5"/>
                <c:pt idx="0">
                  <c:v>8767</c:v>
                </c:pt>
                <c:pt idx="1">
                  <c:v>9277</c:v>
                </c:pt>
                <c:pt idx="2">
                  <c:v>9392</c:v>
                </c:pt>
                <c:pt idx="3">
                  <c:v>8292</c:v>
                </c:pt>
                <c:pt idx="4">
                  <c:v>8149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848"/>
        <c:axId val="110000384"/>
      </c:lineChart>
      <c:catAx>
        <c:axId val="109998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10000384"/>
        <c:crosses val="autoZero"/>
        <c:auto val="1"/>
        <c:lblAlgn val="ctr"/>
        <c:lblOffset val="100"/>
        <c:noMultiLvlLbl val="0"/>
      </c:catAx>
      <c:valAx>
        <c:axId val="110000384"/>
        <c:scaling>
          <c:orientation val="minMax"/>
          <c:min val="0"/>
        </c:scaling>
        <c:delete val="0"/>
        <c:axPos val="l"/>
        <c:majorGridlines/>
        <c:title>
          <c:layout/>
          <c:overlay val="0"/>
        </c:title>
        <c:numFmt formatCode="&quot;£&quot;#,##0" sourceLinked="0"/>
        <c:majorTickMark val="none"/>
        <c:minorTickMark val="none"/>
        <c:tickLblPos val="nextTo"/>
        <c:crossAx val="109998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Planned Givers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Gift Aid Givers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Sheet'!$B$32:$F$32</c:f>
              <c:numCache>
                <c:formatCode>#,##0</c:formatCode>
                <c:ptCount val="5"/>
                <c:pt idx="0">
                  <c:v>50</c:v>
                </c:pt>
                <c:pt idx="1">
                  <c:v>48</c:v>
                </c:pt>
                <c:pt idx="2">
                  <c:v>45</c:v>
                </c:pt>
                <c:pt idx="3">
                  <c:v>42</c:v>
                </c:pt>
                <c:pt idx="4">
                  <c:v>44</c:v>
                </c:pt>
              </c:numCache>
            </c:numRef>
          </c:val>
        </c:ser>
        <c:ser>
          <c:idx val="1"/>
          <c:order val="1"/>
          <c:tx>
            <c:v>Non Gift Aid Givers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Sheet'!$B$33:$F$33</c:f>
              <c:numCache>
                <c:formatCode>#,##0</c:formatCode>
                <c:ptCount val="5"/>
                <c:pt idx="0">
                  <c:v>64</c:v>
                </c:pt>
                <c:pt idx="1">
                  <c:v>58</c:v>
                </c:pt>
                <c:pt idx="2">
                  <c:v>58</c:v>
                </c:pt>
                <c:pt idx="3">
                  <c:v>52</c:v>
                </c:pt>
                <c:pt idx="4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22016"/>
        <c:axId val="110027904"/>
      </c:barChart>
      <c:catAx>
        <c:axId val="110022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0027904"/>
        <c:crosses val="autoZero"/>
        <c:auto val="1"/>
        <c:lblAlgn val="ctr"/>
        <c:lblOffset val="100"/>
        <c:noMultiLvlLbl val="0"/>
      </c:catAx>
      <c:valAx>
        <c:axId val="110027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022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Unrestricted income streams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All Planned Giving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Sheet'!$H$6:$L$6</c:f>
              <c:numCache>
                <c:formatCode>#,##0</c:formatCode>
                <c:ptCount val="5"/>
                <c:pt idx="0">
                  <c:v>42144</c:v>
                </c:pt>
                <c:pt idx="1">
                  <c:v>42382</c:v>
                </c:pt>
                <c:pt idx="2">
                  <c:v>44133</c:v>
                </c:pt>
                <c:pt idx="3">
                  <c:v>45873</c:v>
                </c:pt>
                <c:pt idx="4">
                  <c:v>43883</c:v>
                </c:pt>
              </c:numCache>
            </c:numRef>
          </c:val>
        </c:ser>
        <c:ser>
          <c:idx val="1"/>
          <c:order val="1"/>
          <c:tx>
            <c:v>All Other Giving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Sheet'!$H$7:$L$7</c:f>
              <c:numCache>
                <c:formatCode>#,##0</c:formatCode>
                <c:ptCount val="5"/>
                <c:pt idx="0">
                  <c:v>17804</c:v>
                </c:pt>
                <c:pt idx="1">
                  <c:v>21482</c:v>
                </c:pt>
                <c:pt idx="2">
                  <c:v>19229</c:v>
                </c:pt>
                <c:pt idx="3">
                  <c:v>18679</c:v>
                </c:pt>
                <c:pt idx="4">
                  <c:v>17997</c:v>
                </c:pt>
              </c:numCache>
            </c:numRef>
          </c:val>
        </c:ser>
        <c:ser>
          <c:idx val="2"/>
          <c:order val="2"/>
          <c:tx>
            <c:v>Trading Income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Sheet'!$H$8:$L$8</c:f>
              <c:numCache>
                <c:formatCode>#,##0</c:formatCode>
                <c:ptCount val="5"/>
                <c:pt idx="0">
                  <c:v>8858</c:v>
                </c:pt>
                <c:pt idx="1">
                  <c:v>10662</c:v>
                </c:pt>
                <c:pt idx="2">
                  <c:v>18249</c:v>
                </c:pt>
                <c:pt idx="3">
                  <c:v>14280</c:v>
                </c:pt>
                <c:pt idx="4">
                  <c:v>19774</c:v>
                </c:pt>
              </c:numCache>
            </c:numRef>
          </c:val>
        </c:ser>
        <c:ser>
          <c:idx val="3"/>
          <c:order val="3"/>
          <c:tx>
            <c:v>Any Other Inomce</c:v>
          </c:tx>
          <c:invertIfNegative val="0"/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Sheet'!$H$9:$L$9</c:f>
              <c:numCache>
                <c:formatCode>#,##0</c:formatCode>
                <c:ptCount val="5"/>
                <c:pt idx="0">
                  <c:v>1110</c:v>
                </c:pt>
                <c:pt idx="1">
                  <c:v>939</c:v>
                </c:pt>
                <c:pt idx="2">
                  <c:v>1094</c:v>
                </c:pt>
                <c:pt idx="3">
                  <c:v>341</c:v>
                </c:pt>
                <c:pt idx="4">
                  <c:v>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44544"/>
        <c:axId val="112446080"/>
      </c:barChart>
      <c:catAx>
        <c:axId val="1124445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2446080"/>
        <c:crosses val="autoZero"/>
        <c:auto val="1"/>
        <c:lblAlgn val="ctr"/>
        <c:lblOffset val="100"/>
        <c:noMultiLvlLbl val="0"/>
      </c:catAx>
      <c:valAx>
        <c:axId val="112446080"/>
        <c:scaling>
          <c:orientation val="minMax"/>
          <c:min val="0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12444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Expenditure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Entry Sheet'!$O$18</c:f>
              <c:strCache>
                <c:ptCount val="1"/>
                <c:pt idx="0">
                  <c:v>Charitable giving</c:v>
                </c:pt>
              </c:strCache>
            </c:strRef>
          </c:tx>
          <c:invertIfNegative val="0"/>
          <c:cat>
            <c:numRef>
              <c:f>'Data Entry Sheet'!$H$2:$L$2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Sheet'!$H$18:$L$18</c:f>
              <c:numCache>
                <c:formatCode>0</c:formatCode>
                <c:ptCount val="5"/>
                <c:pt idx="0">
                  <c:v>12010</c:v>
                </c:pt>
                <c:pt idx="1">
                  <c:v>3217</c:v>
                </c:pt>
                <c:pt idx="2">
                  <c:v>2731</c:v>
                </c:pt>
                <c:pt idx="3">
                  <c:v>2503</c:v>
                </c:pt>
                <c:pt idx="4">
                  <c:v>2977</c:v>
                </c:pt>
              </c:numCache>
            </c:numRef>
          </c:val>
        </c:ser>
        <c:ser>
          <c:idx val="2"/>
          <c:order val="1"/>
          <c:tx>
            <c:strRef>
              <c:f>'Data Entry Sheet'!$O$20</c:f>
              <c:strCache>
                <c:ptCount val="1"/>
                <c:pt idx="0">
                  <c:v>Common Fund / Minister Stipend</c:v>
                </c:pt>
              </c:strCache>
            </c:strRef>
          </c:tx>
          <c:invertIfNegative val="0"/>
          <c:cat>
            <c:numRef>
              <c:f>'Data Entry Sheet'!$H$2:$L$2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Sheet'!$H$20:$L$20</c:f>
              <c:numCache>
                <c:formatCode>0</c:formatCode>
                <c:ptCount val="5"/>
                <c:pt idx="0">
                  <c:v>51657</c:v>
                </c:pt>
                <c:pt idx="1">
                  <c:v>52208</c:v>
                </c:pt>
                <c:pt idx="2">
                  <c:v>52731</c:v>
                </c:pt>
                <c:pt idx="3">
                  <c:v>53525</c:v>
                </c:pt>
                <c:pt idx="4">
                  <c:v>54435</c:v>
                </c:pt>
              </c:numCache>
            </c:numRef>
          </c:val>
        </c:ser>
        <c:ser>
          <c:idx val="1"/>
          <c:order val="2"/>
          <c:tx>
            <c:strRef>
              <c:f>'Data Entry Sheet'!$O$19</c:f>
              <c:strCache>
                <c:ptCount val="1"/>
                <c:pt idx="0">
                  <c:v>Expenses of Minister</c:v>
                </c:pt>
              </c:strCache>
            </c:strRef>
          </c:tx>
          <c:invertIfNegative val="0"/>
          <c:cat>
            <c:numRef>
              <c:f>'Data Entry Sheet'!$H$2:$L$2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Sheet'!$H$19:$L$19</c:f>
              <c:numCache>
                <c:formatCode>0</c:formatCode>
                <c:ptCount val="5"/>
                <c:pt idx="0">
                  <c:v>739</c:v>
                </c:pt>
                <c:pt idx="1">
                  <c:v>3291</c:v>
                </c:pt>
                <c:pt idx="2">
                  <c:v>3820</c:v>
                </c:pt>
                <c:pt idx="3">
                  <c:v>3872</c:v>
                </c:pt>
                <c:pt idx="4">
                  <c:v>3677</c:v>
                </c:pt>
              </c:numCache>
            </c:numRef>
          </c:val>
        </c:ser>
        <c:ser>
          <c:idx val="4"/>
          <c:order val="3"/>
          <c:tx>
            <c:strRef>
              <c:f>'Data Entry Sheet'!$O$22</c:f>
              <c:strCache>
                <c:ptCount val="1"/>
                <c:pt idx="0">
                  <c:v>Other building costs</c:v>
                </c:pt>
              </c:strCache>
            </c:strRef>
          </c:tx>
          <c:invertIfNegative val="0"/>
          <c:cat>
            <c:numRef>
              <c:f>'Data Entry Sheet'!$H$2:$L$2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Sheet'!$H$22:$L$22</c:f>
              <c:numCache>
                <c:formatCode>0</c:formatCode>
                <c:ptCount val="5"/>
                <c:pt idx="0">
                  <c:v>900</c:v>
                </c:pt>
                <c:pt idx="1">
                  <c:v>852</c:v>
                </c:pt>
                <c:pt idx="2">
                  <c:v>671</c:v>
                </c:pt>
                <c:pt idx="3">
                  <c:v>878</c:v>
                </c:pt>
                <c:pt idx="4">
                  <c:v>937</c:v>
                </c:pt>
              </c:numCache>
            </c:numRef>
          </c:val>
        </c:ser>
        <c:ser>
          <c:idx val="5"/>
          <c:order val="4"/>
          <c:tx>
            <c:strRef>
              <c:f>'Data Entry Sheet'!$O$23</c:f>
              <c:strCache>
                <c:ptCount val="1"/>
                <c:pt idx="0">
                  <c:v>Trading &amp; Fundraising Costs</c:v>
                </c:pt>
              </c:strCache>
            </c:strRef>
          </c:tx>
          <c:invertIfNegative val="0"/>
          <c:cat>
            <c:numRef>
              <c:f>'Data Entry Sheet'!$H$2:$L$2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Sheet'!$H$23:$L$23</c:f>
              <c:numCache>
                <c:formatCode>0</c:formatCode>
                <c:ptCount val="5"/>
                <c:pt idx="0">
                  <c:v>426</c:v>
                </c:pt>
                <c:pt idx="1">
                  <c:v>685</c:v>
                </c:pt>
                <c:pt idx="2">
                  <c:v>419</c:v>
                </c:pt>
                <c:pt idx="3">
                  <c:v>2501</c:v>
                </c:pt>
                <c:pt idx="4">
                  <c:v>5595</c:v>
                </c:pt>
              </c:numCache>
            </c:numRef>
          </c:val>
        </c:ser>
        <c:ser>
          <c:idx val="3"/>
          <c:order val="5"/>
          <c:tx>
            <c:strRef>
              <c:f>'Data Entry Sheet'!$O$21</c:f>
              <c:strCache>
                <c:ptCount val="1"/>
                <c:pt idx="0">
                  <c:v>Running &amp; Mission Costs</c:v>
                </c:pt>
              </c:strCache>
            </c:strRef>
          </c:tx>
          <c:invertIfNegative val="0"/>
          <c:cat>
            <c:numRef>
              <c:f>'Data Entry Sheet'!$H$2:$L$2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Sheet'!$H$21:$L$21</c:f>
              <c:numCache>
                <c:formatCode>0</c:formatCode>
                <c:ptCount val="5"/>
                <c:pt idx="0">
                  <c:v>17611</c:v>
                </c:pt>
                <c:pt idx="1">
                  <c:v>14705</c:v>
                </c:pt>
                <c:pt idx="2">
                  <c:v>18124</c:v>
                </c:pt>
                <c:pt idx="3">
                  <c:v>18089</c:v>
                </c:pt>
                <c:pt idx="4">
                  <c:v>15806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471040"/>
        <c:axId val="112489216"/>
      </c:barChart>
      <c:catAx>
        <c:axId val="112471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2489216"/>
        <c:crosses val="autoZero"/>
        <c:auto val="1"/>
        <c:lblAlgn val="ctr"/>
        <c:lblOffset val="100"/>
        <c:noMultiLvlLbl val="0"/>
      </c:catAx>
      <c:valAx>
        <c:axId val="112489216"/>
        <c:scaling>
          <c:orientation val="minMax"/>
          <c:min val="0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1247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218197725284344"/>
          <c:y val="0.19478200641586468"/>
          <c:w val="0.33115135608048996"/>
          <c:h val="0.7584682123067949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Giving Levels Comparison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TEPG</c:v>
          </c:tx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Sheet'!$H$32:$L$32</c:f>
              <c:numCache>
                <c:formatCode>_(* #,##0.00_);_(* \(#,##0.00\);_(* "-"??_);_(@_)</c:formatCode>
                <c:ptCount val="5"/>
                <c:pt idx="0">
                  <c:v>10.67653846153846</c:v>
                </c:pt>
                <c:pt idx="1">
                  <c:v>11.202323717948719</c:v>
                </c:pt>
                <c:pt idx="2">
                  <c:v>12.654700854700856</c:v>
                </c:pt>
                <c:pt idx="3">
                  <c:v>14.237179487179487</c:v>
                </c:pt>
                <c:pt idx="4">
                  <c:v>12.781905594405593</c:v>
                </c:pt>
              </c:numCache>
            </c:numRef>
          </c:val>
          <c:smooth val="0"/>
        </c:ser>
        <c:ser>
          <c:idx val="1"/>
          <c:order val="1"/>
          <c:tx>
            <c:v>OPG</c:v>
          </c:tx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Sheet'!$H$33:$L$33</c:f>
              <c:numCache>
                <c:formatCode>_(* #,##0.00_);_(* \(#,##0.00\);_(* "-"??_);_(@_)</c:formatCode>
                <c:ptCount val="5"/>
                <c:pt idx="0">
                  <c:v>2.0492788461538463</c:v>
                </c:pt>
                <c:pt idx="1">
                  <c:v>2.3726790450928381</c:v>
                </c:pt>
                <c:pt idx="2">
                  <c:v>2.4515915119363396</c:v>
                </c:pt>
                <c:pt idx="3">
                  <c:v>3.0554733727810652</c:v>
                </c:pt>
                <c:pt idx="4">
                  <c:v>2.7231494920174169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Entry Sheet'!$A$47</c:f>
              <c:strCache>
                <c:ptCount val="1"/>
                <c:pt idx="0">
                  <c:v>Comparator 1</c:v>
                </c:pt>
              </c:strCache>
            </c:strRef>
          </c:tx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Sheet'!$B$47:$F$47</c:f>
              <c:numCache>
                <c:formatCode>#,##0.00</c:formatCode>
                <c:ptCount val="5"/>
                <c:pt idx="0">
                  <c:v>12.34</c:v>
                </c:pt>
                <c:pt idx="1">
                  <c:v>11.95</c:v>
                </c:pt>
                <c:pt idx="2">
                  <c:v>12.77</c:v>
                </c:pt>
                <c:pt idx="3">
                  <c:v>13.52</c:v>
                </c:pt>
                <c:pt idx="4">
                  <c:v>14.03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Entry Sheet'!$A$48</c:f>
              <c:strCache>
                <c:ptCount val="1"/>
                <c:pt idx="0">
                  <c:v>Comparator 2</c:v>
                </c:pt>
              </c:strCache>
            </c:strRef>
          </c:tx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Sheet'!$B$48:$F$48</c:f>
              <c:numCache>
                <c:formatCode>#,##0.00</c:formatCode>
                <c:ptCount val="5"/>
                <c:pt idx="0">
                  <c:v>5.34</c:v>
                </c:pt>
                <c:pt idx="1">
                  <c:v>5.62</c:v>
                </c:pt>
                <c:pt idx="2">
                  <c:v>4.9800000000000004</c:v>
                </c:pt>
                <c:pt idx="3">
                  <c:v>4.55</c:v>
                </c:pt>
                <c:pt idx="4">
                  <c:v>5.01</c:v>
                </c:pt>
              </c:numCache>
            </c:numRef>
          </c:val>
          <c:smooth val="0"/>
        </c:ser>
        <c:ser>
          <c:idx val="4"/>
          <c:order val="4"/>
          <c:tx>
            <c:v>Median TEPG (Est.)</c:v>
          </c:tx>
          <c:spPr>
            <a:ln>
              <a:prstDash val="dash"/>
            </a:ln>
          </c:spPr>
          <c:cat>
            <c:numRef>
              <c:f>'Data Entry Sheet'!$B$2:$F$2</c:f>
              <c:numCache>
                <c:formatCode>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'Data Entry Sheet'!$H$31:$L$31</c:f>
              <c:numCache>
                <c:formatCode>_(* #,##0.00_);_(* \(#,##0.00\);_(* "-"??_);_(@_)</c:formatCode>
                <c:ptCount val="5"/>
                <c:pt idx="0">
                  <c:v>6.4059230769230755</c:v>
                </c:pt>
                <c:pt idx="1">
                  <c:v>6.7213942307692314</c:v>
                </c:pt>
                <c:pt idx="2">
                  <c:v>7.5928205128205128</c:v>
                </c:pt>
                <c:pt idx="3">
                  <c:v>8.5423076923076913</c:v>
                </c:pt>
                <c:pt idx="4">
                  <c:v>7.6691433566433558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29408"/>
        <c:axId val="112530944"/>
      </c:lineChart>
      <c:catAx>
        <c:axId val="1125294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2530944"/>
        <c:crosses val="autoZero"/>
        <c:auto val="1"/>
        <c:lblAlgn val="ctr"/>
        <c:lblOffset val="100"/>
        <c:noMultiLvlLbl val="0"/>
      </c:catAx>
      <c:valAx>
        <c:axId val="11253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value</a:t>
                </a:r>
              </a:p>
            </c:rich>
          </c:tx>
          <c:overlay val="0"/>
        </c:title>
        <c:numFmt formatCode="&quot;£&quot;#,##0" sourceLinked="0"/>
        <c:majorTickMark val="out"/>
        <c:minorTickMark val="none"/>
        <c:tickLblPos val="nextTo"/>
        <c:crossAx val="11252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8</xdr:col>
      <xdr:colOff>295275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180975</xdr:rowOff>
    </xdr:from>
    <xdr:to>
      <xdr:col>17</xdr:col>
      <xdr:colOff>304800</xdr:colOff>
      <xdr:row>15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9525</xdr:rowOff>
    </xdr:from>
    <xdr:to>
      <xdr:col>8</xdr:col>
      <xdr:colOff>304800</xdr:colOff>
      <xdr:row>31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17</xdr:col>
      <xdr:colOff>304800</xdr:colOff>
      <xdr:row>31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600075</xdr:colOff>
      <xdr:row>33</xdr:row>
      <xdr:rowOff>9525</xdr:rowOff>
    </xdr:from>
    <xdr:to>
      <xdr:col>8</xdr:col>
      <xdr:colOff>295275</xdr:colOff>
      <xdr:row>47</xdr:row>
      <xdr:rowOff>85725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33</xdr:row>
      <xdr:rowOff>9525</xdr:rowOff>
    </xdr:from>
    <xdr:to>
      <xdr:col>17</xdr:col>
      <xdr:colOff>304800</xdr:colOff>
      <xdr:row>47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8</xdr:col>
      <xdr:colOff>304800</xdr:colOff>
      <xdr:row>63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8"/>
  <sheetViews>
    <sheetView tabSelected="1" workbookViewId="0">
      <pane ySplit="2" topLeftCell="A15" activePane="bottomLeft" state="frozen"/>
      <selection pane="bottomLeft" activeCell="B1" sqref="B1:E1"/>
    </sheetView>
  </sheetViews>
  <sheetFormatPr defaultColWidth="9.109375" defaultRowHeight="14.4" x14ac:dyDescent="0.3"/>
  <cols>
    <col min="1" max="1" width="38.109375" style="9" bestFit="1" customWidth="1"/>
    <col min="2" max="6" width="9.109375" style="14"/>
    <col min="7" max="7" width="9.109375" style="9"/>
    <col min="8" max="8" width="11.109375" style="9" bestFit="1" customWidth="1"/>
    <col min="9" max="16384" width="9.109375" style="9"/>
  </cols>
  <sheetData>
    <row r="1" spans="1:15" x14ac:dyDescent="0.3">
      <c r="A1" s="7" t="s">
        <v>37</v>
      </c>
      <c r="B1" s="37" t="s">
        <v>56</v>
      </c>
      <c r="C1" s="38"/>
      <c r="D1" s="38"/>
      <c r="E1" s="38"/>
      <c r="F1" s="8"/>
    </row>
    <row r="2" spans="1:15" x14ac:dyDescent="0.3">
      <c r="A2" s="7" t="s">
        <v>0</v>
      </c>
      <c r="B2" s="22">
        <v>2011</v>
      </c>
      <c r="C2" s="10">
        <f>B2+1</f>
        <v>2012</v>
      </c>
      <c r="D2" s="10">
        <f t="shared" ref="D2:F2" si="0">C2+1</f>
        <v>2013</v>
      </c>
      <c r="E2" s="10">
        <f t="shared" si="0"/>
        <v>2014</v>
      </c>
      <c r="F2" s="10">
        <f t="shared" si="0"/>
        <v>2015</v>
      </c>
      <c r="G2" s="11"/>
      <c r="H2" s="11">
        <f>B2</f>
        <v>2011</v>
      </c>
      <c r="I2" s="12">
        <f>H2+1</f>
        <v>2012</v>
      </c>
      <c r="J2" s="12">
        <f t="shared" ref="J2:N2" si="1">I2+1</f>
        <v>2013</v>
      </c>
      <c r="K2" s="12">
        <f t="shared" si="1"/>
        <v>2014</v>
      </c>
      <c r="L2" s="12">
        <f t="shared" si="1"/>
        <v>2015</v>
      </c>
      <c r="M2" s="12">
        <f t="shared" si="1"/>
        <v>2016</v>
      </c>
      <c r="N2" s="12">
        <f t="shared" si="1"/>
        <v>2017</v>
      </c>
    </row>
    <row r="3" spans="1:15" x14ac:dyDescent="0.3">
      <c r="A3" s="13" t="s">
        <v>16</v>
      </c>
    </row>
    <row r="4" spans="1:15" x14ac:dyDescent="0.3">
      <c r="A4" s="15" t="s">
        <v>34</v>
      </c>
      <c r="B4" s="23">
        <v>27759</v>
      </c>
      <c r="C4" s="23">
        <v>27961</v>
      </c>
      <c r="D4" s="23">
        <v>29612</v>
      </c>
      <c r="E4" s="23">
        <v>31094</v>
      </c>
      <c r="F4" s="23">
        <v>29245</v>
      </c>
      <c r="H4" s="16">
        <f>SUM(B4,B6,B7)</f>
        <v>50911</v>
      </c>
      <c r="I4" s="16">
        <f t="shared" ref="I4:L4" si="2">SUM(C4,C6,C7)</f>
        <v>51659</v>
      </c>
      <c r="J4" s="16">
        <f t="shared" si="2"/>
        <v>53525</v>
      </c>
      <c r="K4" s="16">
        <f t="shared" si="2"/>
        <v>54165</v>
      </c>
      <c r="L4" s="16">
        <f t="shared" si="2"/>
        <v>52032</v>
      </c>
      <c r="O4" s="9" t="s">
        <v>31</v>
      </c>
    </row>
    <row r="5" spans="1:15" x14ac:dyDescent="0.3">
      <c r="A5" s="16" t="s">
        <v>9</v>
      </c>
      <c r="B5" s="23">
        <v>6820</v>
      </c>
      <c r="C5" s="23">
        <v>7156</v>
      </c>
      <c r="D5" s="23">
        <v>7394</v>
      </c>
      <c r="E5" s="23">
        <v>8262</v>
      </c>
      <c r="F5" s="23">
        <v>7505</v>
      </c>
    </row>
    <row r="6" spans="1:15" x14ac:dyDescent="0.3">
      <c r="A6" s="15" t="s">
        <v>1</v>
      </c>
      <c r="B6" s="23">
        <v>14385</v>
      </c>
      <c r="C6" s="23">
        <v>14421</v>
      </c>
      <c r="D6" s="23">
        <v>14521</v>
      </c>
      <c r="E6" s="23">
        <v>14779</v>
      </c>
      <c r="F6" s="23">
        <v>14638</v>
      </c>
      <c r="H6" s="16">
        <f>SUM(B4,B6)</f>
        <v>42144</v>
      </c>
      <c r="I6" s="16">
        <f t="shared" ref="I6:L6" si="3">SUM(C4,C6)</f>
        <v>42382</v>
      </c>
      <c r="J6" s="16">
        <f t="shared" si="3"/>
        <v>44133</v>
      </c>
      <c r="K6" s="16">
        <f t="shared" si="3"/>
        <v>45873</v>
      </c>
      <c r="L6" s="16">
        <f t="shared" si="3"/>
        <v>43883</v>
      </c>
      <c r="O6" s="9" t="s">
        <v>32</v>
      </c>
    </row>
    <row r="7" spans="1:15" x14ac:dyDescent="0.3">
      <c r="A7" s="15" t="s">
        <v>8</v>
      </c>
      <c r="B7" s="23">
        <v>8767</v>
      </c>
      <c r="C7" s="23">
        <v>9277</v>
      </c>
      <c r="D7" s="23">
        <v>9392</v>
      </c>
      <c r="E7" s="23">
        <v>8292</v>
      </c>
      <c r="F7" s="23">
        <v>8149</v>
      </c>
      <c r="H7" s="16">
        <f>SUM(B5,B7,B8)</f>
        <v>17804</v>
      </c>
      <c r="I7" s="16">
        <f t="shared" ref="I7:L7" si="4">SUM(C5,C7,C8)</f>
        <v>21482</v>
      </c>
      <c r="J7" s="16">
        <f t="shared" si="4"/>
        <v>19229</v>
      </c>
      <c r="K7" s="16">
        <f t="shared" si="4"/>
        <v>18679</v>
      </c>
      <c r="L7" s="16">
        <f t="shared" si="4"/>
        <v>17997</v>
      </c>
      <c r="O7" s="9" t="s">
        <v>47</v>
      </c>
    </row>
    <row r="8" spans="1:15" x14ac:dyDescent="0.3">
      <c r="A8" s="15" t="s">
        <v>2</v>
      </c>
      <c r="B8" s="23">
        <v>2217</v>
      </c>
      <c r="C8" s="23">
        <v>5049</v>
      </c>
      <c r="D8" s="23">
        <v>2443</v>
      </c>
      <c r="E8" s="23">
        <v>2125</v>
      </c>
      <c r="F8" s="23">
        <v>2343</v>
      </c>
      <c r="H8" s="16">
        <f>SUM(B9,B10,B13)</f>
        <v>8858</v>
      </c>
      <c r="I8" s="16">
        <f t="shared" ref="I8:L8" si="5">SUM(C9,C10,C13)</f>
        <v>10662</v>
      </c>
      <c r="J8" s="16">
        <f t="shared" si="5"/>
        <v>18249</v>
      </c>
      <c r="K8" s="16">
        <f t="shared" si="5"/>
        <v>14280</v>
      </c>
      <c r="L8" s="16">
        <f t="shared" si="5"/>
        <v>19774</v>
      </c>
      <c r="O8" s="9" t="s">
        <v>4</v>
      </c>
    </row>
    <row r="9" spans="1:15" x14ac:dyDescent="0.3">
      <c r="A9" s="15" t="s">
        <v>3</v>
      </c>
      <c r="B9" s="23">
        <v>8789</v>
      </c>
      <c r="C9" s="23">
        <v>7997</v>
      </c>
      <c r="D9" s="23">
        <v>12921</v>
      </c>
      <c r="E9" s="23">
        <v>10784</v>
      </c>
      <c r="F9" s="23">
        <v>15357</v>
      </c>
      <c r="H9" s="16">
        <f>SUM(B11:B12,B14)</f>
        <v>1110</v>
      </c>
      <c r="I9" s="16">
        <f t="shared" ref="I9:L9" si="6">SUM(C11:C12,C14)</f>
        <v>939</v>
      </c>
      <c r="J9" s="16">
        <f t="shared" si="6"/>
        <v>1094</v>
      </c>
      <c r="K9" s="16">
        <f t="shared" si="6"/>
        <v>341</v>
      </c>
      <c r="L9" s="16">
        <f t="shared" si="6"/>
        <v>242</v>
      </c>
      <c r="O9" s="9" t="s">
        <v>33</v>
      </c>
    </row>
    <row r="10" spans="1:15" x14ac:dyDescent="0.3">
      <c r="A10" s="16" t="s">
        <v>4</v>
      </c>
      <c r="B10" s="23">
        <v>69</v>
      </c>
      <c r="C10" s="23">
        <v>2305</v>
      </c>
      <c r="D10" s="23">
        <v>4222</v>
      </c>
      <c r="E10" s="23">
        <v>1975</v>
      </c>
      <c r="F10" s="23">
        <v>3873</v>
      </c>
    </row>
    <row r="11" spans="1:15" x14ac:dyDescent="0.3">
      <c r="A11" s="15" t="s">
        <v>5</v>
      </c>
      <c r="B11" s="23">
        <v>928</v>
      </c>
      <c r="C11" s="23">
        <v>912</v>
      </c>
      <c r="D11" s="23">
        <v>1005</v>
      </c>
      <c r="E11" s="23">
        <v>300</v>
      </c>
      <c r="F11" s="23">
        <v>0</v>
      </c>
      <c r="H11" s="16"/>
      <c r="I11" s="16"/>
      <c r="J11" s="16"/>
      <c r="K11" s="16"/>
      <c r="L11" s="16"/>
    </row>
    <row r="12" spans="1:15" x14ac:dyDescent="0.3">
      <c r="A12" s="15" t="s">
        <v>6</v>
      </c>
      <c r="B12" s="23">
        <v>182</v>
      </c>
      <c r="C12" s="23">
        <v>27</v>
      </c>
      <c r="D12" s="23">
        <v>33</v>
      </c>
      <c r="E12" s="23">
        <v>41</v>
      </c>
      <c r="F12" s="23">
        <v>72</v>
      </c>
    </row>
    <row r="13" spans="1:15" x14ac:dyDescent="0.3">
      <c r="A13" s="15" t="s">
        <v>7</v>
      </c>
      <c r="B13" s="23">
        <v>0</v>
      </c>
      <c r="C13" s="23">
        <v>360</v>
      </c>
      <c r="D13" s="23">
        <v>1106</v>
      </c>
      <c r="E13" s="23">
        <v>1521</v>
      </c>
      <c r="F13" s="23">
        <v>544</v>
      </c>
    </row>
    <row r="14" spans="1:15" x14ac:dyDescent="0.3">
      <c r="A14" s="15" t="s">
        <v>35</v>
      </c>
      <c r="B14" s="23">
        <v>0</v>
      </c>
      <c r="C14" s="23">
        <v>0</v>
      </c>
      <c r="D14" s="23">
        <v>56</v>
      </c>
      <c r="E14" s="23">
        <v>0</v>
      </c>
      <c r="F14" s="23">
        <v>170</v>
      </c>
    </row>
    <row r="15" spans="1:15" x14ac:dyDescent="0.3">
      <c r="A15" s="7" t="s">
        <v>15</v>
      </c>
      <c r="B15" s="17">
        <f>SUM(B3:B14)</f>
        <v>69916</v>
      </c>
      <c r="C15" s="17">
        <f>SUM(C3:C14)</f>
        <v>75465</v>
      </c>
      <c r="D15" s="17">
        <f>SUM(D3:D14)</f>
        <v>82705</v>
      </c>
      <c r="E15" s="17">
        <f>SUM(E3:E14)</f>
        <v>79173</v>
      </c>
      <c r="F15" s="17">
        <f>SUM(F3:F14)</f>
        <v>81896</v>
      </c>
    </row>
    <row r="16" spans="1:15" x14ac:dyDescent="0.3">
      <c r="B16" s="18"/>
      <c r="C16" s="18"/>
      <c r="D16" s="18"/>
      <c r="E16" s="18"/>
      <c r="F16" s="18"/>
    </row>
    <row r="17" spans="1:15" x14ac:dyDescent="0.3">
      <c r="A17" s="13" t="s">
        <v>17</v>
      </c>
      <c r="O17" s="19" t="str">
        <f>CONCATENATE("Expenditure Summary: ",TEXT($B$2,"0000"),"-",TEXT($F$2,"0000"))</f>
        <v>Expenditure Summary: 2011-2015</v>
      </c>
    </row>
    <row r="18" spans="1:15" x14ac:dyDescent="0.3">
      <c r="A18" s="6" t="s">
        <v>54</v>
      </c>
      <c r="B18" s="30">
        <v>51657</v>
      </c>
      <c r="C18" s="30">
        <v>52208</v>
      </c>
      <c r="D18" s="30">
        <v>52731</v>
      </c>
      <c r="E18" s="30">
        <v>53525</v>
      </c>
      <c r="F18" s="30">
        <v>54435</v>
      </c>
      <c r="H18" s="12">
        <f>B19</f>
        <v>12010</v>
      </c>
      <c r="I18" s="12">
        <f t="shared" ref="I18:L19" si="7">C19</f>
        <v>3217</v>
      </c>
      <c r="J18" s="12">
        <f t="shared" si="7"/>
        <v>2731</v>
      </c>
      <c r="K18" s="12">
        <f t="shared" si="7"/>
        <v>2503</v>
      </c>
      <c r="L18" s="12">
        <f t="shared" si="7"/>
        <v>2977</v>
      </c>
      <c r="N18" s="20"/>
      <c r="O18" s="16" t="str">
        <f>A19</f>
        <v>Charitable giving</v>
      </c>
    </row>
    <row r="19" spans="1:15" x14ac:dyDescent="0.3">
      <c r="A19" s="6" t="s">
        <v>55</v>
      </c>
      <c r="B19" s="30">
        <v>12010</v>
      </c>
      <c r="C19" s="30">
        <v>3217</v>
      </c>
      <c r="D19" s="30">
        <v>2731</v>
      </c>
      <c r="E19" s="30">
        <v>2503</v>
      </c>
      <c r="F19" s="30">
        <v>2977</v>
      </c>
      <c r="H19" s="12">
        <f>B20</f>
        <v>739</v>
      </c>
      <c r="I19" s="12">
        <f t="shared" si="7"/>
        <v>3291</v>
      </c>
      <c r="J19" s="12">
        <f t="shared" si="7"/>
        <v>3820</v>
      </c>
      <c r="K19" s="12">
        <f t="shared" si="7"/>
        <v>3872</v>
      </c>
      <c r="L19" s="12">
        <f t="shared" si="7"/>
        <v>3677</v>
      </c>
      <c r="N19" s="20"/>
      <c r="O19" s="9" t="s">
        <v>53</v>
      </c>
    </row>
    <row r="20" spans="1:15" x14ac:dyDescent="0.3">
      <c r="A20" s="15" t="s">
        <v>38</v>
      </c>
      <c r="B20" s="30">
        <v>739</v>
      </c>
      <c r="C20" s="30">
        <v>3291</v>
      </c>
      <c r="D20" s="30">
        <v>3820</v>
      </c>
      <c r="E20" s="30">
        <v>3872</v>
      </c>
      <c r="F20" s="30">
        <v>3677</v>
      </c>
      <c r="H20" s="12">
        <f>B18</f>
        <v>51657</v>
      </c>
      <c r="I20" s="12">
        <f t="shared" ref="I20:L20" si="8">C18</f>
        <v>52208</v>
      </c>
      <c r="J20" s="12">
        <f t="shared" si="8"/>
        <v>52731</v>
      </c>
      <c r="K20" s="12">
        <f t="shared" si="8"/>
        <v>53525</v>
      </c>
      <c r="L20" s="12">
        <f t="shared" si="8"/>
        <v>54435</v>
      </c>
      <c r="N20" s="20"/>
      <c r="O20" s="16" t="str">
        <f>A18</f>
        <v>Common Fund / Minister Stipend</v>
      </c>
    </row>
    <row r="21" spans="1:15" x14ac:dyDescent="0.3">
      <c r="A21" s="15" t="s">
        <v>10</v>
      </c>
      <c r="B21" s="30">
        <v>387</v>
      </c>
      <c r="C21" s="30">
        <v>690</v>
      </c>
      <c r="D21" s="30">
        <v>1245</v>
      </c>
      <c r="E21" s="30">
        <v>1790</v>
      </c>
      <c r="F21" s="30">
        <v>1616</v>
      </c>
      <c r="H21" s="12">
        <f>SUM(B21:B22,B26:B27)</f>
        <v>17611</v>
      </c>
      <c r="I21" s="12">
        <f t="shared" ref="I21:L21" si="9">SUM(C21:C22,C26:C27)</f>
        <v>14705</v>
      </c>
      <c r="J21" s="12">
        <f t="shared" si="9"/>
        <v>18124</v>
      </c>
      <c r="K21" s="12">
        <f t="shared" si="9"/>
        <v>18089</v>
      </c>
      <c r="L21" s="12">
        <f t="shared" si="9"/>
        <v>15806</v>
      </c>
      <c r="N21" s="20"/>
      <c r="O21" s="9" t="s">
        <v>41</v>
      </c>
    </row>
    <row r="22" spans="1:15" x14ac:dyDescent="0.3">
      <c r="A22" s="16" t="s">
        <v>30</v>
      </c>
      <c r="B22" s="30">
        <v>15765</v>
      </c>
      <c r="C22" s="30">
        <v>13287</v>
      </c>
      <c r="D22" s="30">
        <v>11531</v>
      </c>
      <c r="E22" s="30">
        <v>15762</v>
      </c>
      <c r="F22" s="30">
        <v>13645</v>
      </c>
      <c r="H22" s="12">
        <f>B23</f>
        <v>900</v>
      </c>
      <c r="I22" s="12">
        <f t="shared" ref="I22:L22" si="10">C23</f>
        <v>852</v>
      </c>
      <c r="J22" s="12">
        <f t="shared" si="10"/>
        <v>671</v>
      </c>
      <c r="K22" s="12">
        <f t="shared" si="10"/>
        <v>878</v>
      </c>
      <c r="L22" s="12">
        <f t="shared" si="10"/>
        <v>937</v>
      </c>
      <c r="N22" s="20"/>
      <c r="O22" s="9" t="s">
        <v>39</v>
      </c>
    </row>
    <row r="23" spans="1:15" x14ac:dyDescent="0.3">
      <c r="A23" s="15" t="s">
        <v>40</v>
      </c>
      <c r="B23" s="30">
        <v>900</v>
      </c>
      <c r="C23" s="30">
        <v>852</v>
      </c>
      <c r="D23" s="30">
        <v>671</v>
      </c>
      <c r="E23" s="30">
        <v>878</v>
      </c>
      <c r="F23" s="30">
        <v>937</v>
      </c>
      <c r="H23" s="12">
        <f>SUM(B24:B25)</f>
        <v>426</v>
      </c>
      <c r="I23" s="12">
        <f t="shared" ref="I23:L23" si="11">SUM(C24:C25)</f>
        <v>685</v>
      </c>
      <c r="J23" s="12">
        <f t="shared" si="11"/>
        <v>419</v>
      </c>
      <c r="K23" s="12">
        <f t="shared" si="11"/>
        <v>2501</v>
      </c>
      <c r="L23" s="12">
        <f t="shared" si="11"/>
        <v>5595</v>
      </c>
      <c r="N23" s="20"/>
      <c r="O23" s="9" t="s">
        <v>36</v>
      </c>
    </row>
    <row r="24" spans="1:15" x14ac:dyDescent="0.3">
      <c r="A24" s="15" t="s">
        <v>11</v>
      </c>
      <c r="B24" s="30">
        <v>0</v>
      </c>
      <c r="C24" s="30">
        <v>106</v>
      </c>
      <c r="D24" s="30">
        <v>38</v>
      </c>
      <c r="E24" s="30">
        <v>2351</v>
      </c>
      <c r="F24" s="30">
        <v>5470</v>
      </c>
    </row>
    <row r="25" spans="1:15" x14ac:dyDescent="0.3">
      <c r="A25" s="15" t="s">
        <v>12</v>
      </c>
      <c r="B25" s="30">
        <v>426</v>
      </c>
      <c r="C25" s="30">
        <v>579</v>
      </c>
      <c r="D25" s="30">
        <v>381</v>
      </c>
      <c r="E25" s="30">
        <v>150</v>
      </c>
      <c r="F25" s="30">
        <v>125</v>
      </c>
    </row>
    <row r="26" spans="1:15" x14ac:dyDescent="0.3">
      <c r="A26" s="15" t="s">
        <v>13</v>
      </c>
      <c r="B26" s="30">
        <v>1429</v>
      </c>
      <c r="C26" s="30">
        <v>690</v>
      </c>
      <c r="D26" s="30">
        <v>505</v>
      </c>
      <c r="E26" s="30">
        <v>465</v>
      </c>
      <c r="F26" s="30">
        <v>360</v>
      </c>
    </row>
    <row r="27" spans="1:15" x14ac:dyDescent="0.3">
      <c r="A27" s="16" t="s">
        <v>14</v>
      </c>
      <c r="B27" s="30">
        <v>30</v>
      </c>
      <c r="C27" s="30">
        <v>38</v>
      </c>
      <c r="D27" s="30">
        <v>4843</v>
      </c>
      <c r="E27" s="30">
        <v>72</v>
      </c>
      <c r="F27" s="30">
        <v>185</v>
      </c>
    </row>
    <row r="28" spans="1:15" x14ac:dyDescent="0.3">
      <c r="A28" s="7" t="s">
        <v>23</v>
      </c>
      <c r="B28" s="17">
        <f>SUM(B17:B27)</f>
        <v>83343</v>
      </c>
      <c r="C28" s="17">
        <f>SUM(C17:C27)</f>
        <v>74958</v>
      </c>
      <c r="D28" s="17">
        <f>SUM(D17:D27)</f>
        <v>78496</v>
      </c>
      <c r="E28" s="17">
        <f>SUM(E17:E27)</f>
        <v>81368</v>
      </c>
      <c r="F28" s="17">
        <f>SUM(F17:F27)</f>
        <v>83427</v>
      </c>
    </row>
    <row r="29" spans="1:15" x14ac:dyDescent="0.3">
      <c r="A29" s="7"/>
      <c r="B29" s="18"/>
      <c r="C29" s="18"/>
      <c r="D29" s="18"/>
      <c r="E29" s="18"/>
      <c r="F29" s="18"/>
    </row>
    <row r="30" spans="1:15" x14ac:dyDescent="0.3">
      <c r="A30" s="7"/>
      <c r="B30" s="18"/>
      <c r="C30" s="18"/>
      <c r="D30" s="18"/>
      <c r="E30" s="18"/>
      <c r="F30" s="18"/>
    </row>
    <row r="31" spans="1:15" x14ac:dyDescent="0.3">
      <c r="A31" s="19" t="s">
        <v>26</v>
      </c>
      <c r="B31" s="18"/>
      <c r="C31" s="18"/>
      <c r="D31" s="18"/>
      <c r="E31" s="18"/>
      <c r="F31" s="18"/>
      <c r="H31" s="24">
        <f>IFERROR(H32*0.6,0)</f>
        <v>6.4059230769230755</v>
      </c>
      <c r="I31" s="24">
        <f t="shared" ref="I31:L31" si="12">IFERROR(I32*0.6,0)</f>
        <v>6.7213942307692314</v>
      </c>
      <c r="J31" s="24">
        <f t="shared" si="12"/>
        <v>7.5928205128205128</v>
      </c>
      <c r="K31" s="24">
        <f t="shared" si="12"/>
        <v>8.5423076923076913</v>
      </c>
      <c r="L31" s="24">
        <f t="shared" si="12"/>
        <v>7.6691433566433558</v>
      </c>
      <c r="O31" s="9" t="s">
        <v>48</v>
      </c>
    </row>
    <row r="32" spans="1:15" x14ac:dyDescent="0.3">
      <c r="A32" s="21" t="s">
        <v>27</v>
      </c>
      <c r="B32" s="31">
        <v>50</v>
      </c>
      <c r="C32" s="31">
        <v>48</v>
      </c>
      <c r="D32" s="31">
        <v>45</v>
      </c>
      <c r="E32" s="31">
        <v>42</v>
      </c>
      <c r="F32" s="31">
        <v>44</v>
      </c>
      <c r="H32" s="24">
        <f>IFERROR(B4/B32/52,"")</f>
        <v>10.67653846153846</v>
      </c>
      <c r="I32" s="24">
        <f t="shared" ref="I32:L32" si="13">IFERROR(C4/C32/52,"")</f>
        <v>11.202323717948719</v>
      </c>
      <c r="J32" s="24">
        <f t="shared" si="13"/>
        <v>12.654700854700856</v>
      </c>
      <c r="K32" s="24">
        <f t="shared" si="13"/>
        <v>14.237179487179487</v>
      </c>
      <c r="L32" s="24">
        <f t="shared" si="13"/>
        <v>12.781905594405593</v>
      </c>
      <c r="O32" s="9" t="s">
        <v>45</v>
      </c>
    </row>
    <row r="33" spans="1:15" x14ac:dyDescent="0.3">
      <c r="A33" s="21" t="s">
        <v>28</v>
      </c>
      <c r="B33" s="31">
        <v>64</v>
      </c>
      <c r="C33" s="31">
        <v>58</v>
      </c>
      <c r="D33" s="31">
        <v>58</v>
      </c>
      <c r="E33" s="31">
        <v>52</v>
      </c>
      <c r="F33" s="31">
        <v>53</v>
      </c>
      <c r="H33" s="24">
        <f>IFERROR(B5/B33/52,"")</f>
        <v>2.0492788461538463</v>
      </c>
      <c r="I33" s="24">
        <f t="shared" ref="I33:L33" si="14">IFERROR(C5/C33/52,"")</f>
        <v>2.3726790450928381</v>
      </c>
      <c r="J33" s="24">
        <f t="shared" si="14"/>
        <v>2.4515915119363396</v>
      </c>
      <c r="K33" s="24">
        <f t="shared" si="14"/>
        <v>3.0554733727810652</v>
      </c>
      <c r="L33" s="24">
        <f t="shared" si="14"/>
        <v>2.7231494920174169</v>
      </c>
      <c r="O33" s="9" t="s">
        <v>46</v>
      </c>
    </row>
    <row r="34" spans="1:15" x14ac:dyDescent="0.3">
      <c r="A34" s="7" t="s">
        <v>29</v>
      </c>
      <c r="B34" s="17">
        <f>SUM(B31:B33)</f>
        <v>114</v>
      </c>
      <c r="C34" s="17">
        <f t="shared" ref="C34:F34" si="15">SUM(C31:C33)</f>
        <v>106</v>
      </c>
      <c r="D34" s="17">
        <f t="shared" si="15"/>
        <v>103</v>
      </c>
      <c r="E34" s="17">
        <f t="shared" si="15"/>
        <v>94</v>
      </c>
      <c r="F34" s="17">
        <f t="shared" si="15"/>
        <v>97</v>
      </c>
    </row>
    <row r="35" spans="1:15" x14ac:dyDescent="0.3">
      <c r="A35" s="19"/>
      <c r="B35" s="18"/>
      <c r="C35" s="18"/>
      <c r="D35" s="18"/>
      <c r="E35" s="18"/>
      <c r="F35" s="18"/>
    </row>
    <row r="37" spans="1:15" x14ac:dyDescent="0.3">
      <c r="A37" s="13" t="s">
        <v>18</v>
      </c>
    </row>
    <row r="38" spans="1:15" x14ac:dyDescent="0.3">
      <c r="A38" s="9" t="s">
        <v>19</v>
      </c>
      <c r="B38" s="32">
        <v>18618</v>
      </c>
      <c r="C38" s="32">
        <v>13953</v>
      </c>
      <c r="D38" s="32">
        <v>15230</v>
      </c>
      <c r="E38" s="32">
        <v>10090</v>
      </c>
      <c r="F38" s="32">
        <v>18665</v>
      </c>
    </row>
    <row r="39" spans="1:15" x14ac:dyDescent="0.3">
      <c r="A39" s="9" t="s">
        <v>21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</row>
    <row r="40" spans="1:15" x14ac:dyDescent="0.3">
      <c r="A40" s="9" t="s">
        <v>22</v>
      </c>
      <c r="B40" s="35">
        <v>7369</v>
      </c>
      <c r="C40" s="35">
        <v>3470</v>
      </c>
      <c r="D40" s="35">
        <v>4696</v>
      </c>
      <c r="E40" s="35">
        <v>2033</v>
      </c>
      <c r="F40" s="35">
        <v>2173</v>
      </c>
    </row>
    <row r="41" spans="1:15" x14ac:dyDescent="0.3">
      <c r="A41" s="7" t="s">
        <v>24</v>
      </c>
      <c r="B41" s="14">
        <f>SUM(B38:B39)-B40</f>
        <v>11249</v>
      </c>
      <c r="C41" s="14">
        <f t="shared" ref="C41:F41" si="16">SUM(C38:C39)-C40</f>
        <v>10483</v>
      </c>
      <c r="D41" s="14">
        <f t="shared" si="16"/>
        <v>10534</v>
      </c>
      <c r="E41" s="14">
        <f t="shared" si="16"/>
        <v>8057</v>
      </c>
      <c r="F41" s="14">
        <f t="shared" si="16"/>
        <v>16492</v>
      </c>
    </row>
    <row r="42" spans="1:15" x14ac:dyDescent="0.3">
      <c r="A42" s="9" t="s">
        <v>20</v>
      </c>
      <c r="B42" s="33">
        <v>258</v>
      </c>
      <c r="C42" s="33">
        <v>335</v>
      </c>
      <c r="D42" s="33">
        <v>342</v>
      </c>
      <c r="E42" s="33">
        <v>353</v>
      </c>
      <c r="F42" s="33">
        <v>348</v>
      </c>
    </row>
    <row r="43" spans="1:15" x14ac:dyDescent="0.3">
      <c r="A43" s="7" t="s">
        <v>25</v>
      </c>
      <c r="B43" s="17">
        <f>SUM(B41:B42)</f>
        <v>11507</v>
      </c>
      <c r="C43" s="17">
        <f>SUM(C41:C42)</f>
        <v>10818</v>
      </c>
      <c r="D43" s="17">
        <f>SUM(D41:D42)</f>
        <v>10876</v>
      </c>
      <c r="E43" s="17">
        <f>SUM(E41:E42)</f>
        <v>8410</v>
      </c>
      <c r="F43" s="17">
        <f>SUM(F41:F42)</f>
        <v>16840</v>
      </c>
    </row>
    <row r="44" spans="1:15" x14ac:dyDescent="0.3">
      <c r="A44" s="7"/>
      <c r="B44" s="18"/>
      <c r="C44" s="18"/>
      <c r="D44" s="18"/>
      <c r="E44" s="18"/>
      <c r="F44" s="18"/>
    </row>
    <row r="46" spans="1:15" x14ac:dyDescent="0.3">
      <c r="A46" s="13" t="s">
        <v>42</v>
      </c>
    </row>
    <row r="47" spans="1:15" x14ac:dyDescent="0.3">
      <c r="A47" s="27" t="s">
        <v>43</v>
      </c>
      <c r="B47" s="36">
        <v>12.34</v>
      </c>
      <c r="C47" s="36">
        <v>11.95</v>
      </c>
      <c r="D47" s="36">
        <v>12.77</v>
      </c>
      <c r="E47" s="36">
        <v>13.52</v>
      </c>
      <c r="F47" s="36">
        <v>14.03</v>
      </c>
    </row>
    <row r="48" spans="1:15" x14ac:dyDescent="0.3">
      <c r="A48" s="27" t="s">
        <v>44</v>
      </c>
      <c r="B48" s="36">
        <v>5.34</v>
      </c>
      <c r="C48" s="36">
        <v>5.62</v>
      </c>
      <c r="D48" s="36">
        <v>4.9800000000000004</v>
      </c>
      <c r="E48" s="36">
        <v>4.55</v>
      </c>
      <c r="F48" s="36">
        <v>5.01</v>
      </c>
    </row>
  </sheetData>
  <sheetProtection sheet="1" objects="1" scenarios="1" selectLockedCells="1"/>
  <mergeCells count="1">
    <mergeCell ref="B1:E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R83"/>
  <sheetViews>
    <sheetView workbookViewId="0"/>
  </sheetViews>
  <sheetFormatPr defaultRowHeight="14.4" x14ac:dyDescent="0.3"/>
  <cols>
    <col min="1" max="1" width="5.77734375" customWidth="1"/>
    <col min="2" max="2" width="9.109375" customWidth="1"/>
  </cols>
  <sheetData>
    <row r="34" spans="12:18" x14ac:dyDescent="0.3">
      <c r="L34" s="1"/>
      <c r="M34" s="1"/>
      <c r="N34" s="1"/>
      <c r="O34" s="1"/>
      <c r="P34" s="1"/>
      <c r="Q34" s="1"/>
      <c r="R34" s="1"/>
    </row>
    <row r="69" spans="1:12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31.8" x14ac:dyDescent="0.5">
      <c r="A70" s="2"/>
      <c r="B70" s="39">
        <f>'Data Entry Sheet'!F2</f>
        <v>2015</v>
      </c>
      <c r="C70" s="40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8" x14ac:dyDescent="0.35">
      <c r="A72" s="2"/>
      <c r="B72" s="3" t="str">
        <f>'Data Entry Sheet'!B1:F1</f>
        <v>St Jagielka, Walton</v>
      </c>
      <c r="C72" s="4"/>
      <c r="D72" s="4"/>
      <c r="E72" s="4"/>
      <c r="F72" s="4"/>
      <c r="G72" s="4"/>
      <c r="H72" s="4"/>
      <c r="I72" s="4"/>
      <c r="J72" s="5"/>
      <c r="K72" s="5"/>
      <c r="L72" s="5"/>
    </row>
    <row r="73" spans="1:12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7" spans="1:12" x14ac:dyDescent="0.3">
      <c r="B77" s="41" t="s">
        <v>49</v>
      </c>
      <c r="C77" s="41"/>
    </row>
    <row r="78" spans="1:12" x14ac:dyDescent="0.3">
      <c r="A78" s="28" t="s">
        <v>52</v>
      </c>
      <c r="B78" s="25" t="s">
        <v>50</v>
      </c>
      <c r="C78" s="25" t="s">
        <v>51</v>
      </c>
    </row>
    <row r="79" spans="1:12" x14ac:dyDescent="0.3">
      <c r="A79" s="29">
        <f>'Data Entry Sheet'!B2</f>
        <v>2011</v>
      </c>
      <c r="B79" s="26">
        <f>'Data Entry Sheet'!B32</f>
        <v>50</v>
      </c>
      <c r="C79" s="26">
        <f>'Data Entry Sheet'!B33</f>
        <v>64</v>
      </c>
    </row>
    <row r="80" spans="1:12" x14ac:dyDescent="0.3">
      <c r="A80" s="29">
        <f>A79+1</f>
        <v>2012</v>
      </c>
      <c r="B80" s="26">
        <f>'Data Entry Sheet'!C32</f>
        <v>48</v>
      </c>
      <c r="C80" s="26">
        <f>'Data Entry Sheet'!C33</f>
        <v>58</v>
      </c>
    </row>
    <row r="81" spans="1:3" x14ac:dyDescent="0.3">
      <c r="A81" s="29">
        <f t="shared" ref="A81:A83" si="0">A80+1</f>
        <v>2013</v>
      </c>
      <c r="B81" s="26">
        <f>'Data Entry Sheet'!D32</f>
        <v>45</v>
      </c>
      <c r="C81" s="26">
        <f>'Data Entry Sheet'!D33</f>
        <v>58</v>
      </c>
    </row>
    <row r="82" spans="1:3" x14ac:dyDescent="0.3">
      <c r="A82" s="29">
        <f t="shared" si="0"/>
        <v>2014</v>
      </c>
      <c r="B82" s="26">
        <f>'Data Entry Sheet'!E32</f>
        <v>42</v>
      </c>
      <c r="C82" s="26">
        <f>'Data Entry Sheet'!E33</f>
        <v>52</v>
      </c>
    </row>
    <row r="83" spans="1:3" x14ac:dyDescent="0.3">
      <c r="A83" s="29">
        <f t="shared" si="0"/>
        <v>2015</v>
      </c>
      <c r="B83" s="26">
        <f>'Data Entry Sheet'!F32</f>
        <v>44</v>
      </c>
      <c r="C83" s="26">
        <f>'Data Entry Sheet'!F33</f>
        <v>53</v>
      </c>
    </row>
  </sheetData>
  <sheetProtection sheet="1" objects="1" scenarios="1" selectLockedCells="1"/>
  <mergeCells count="2">
    <mergeCell ref="B70:C70"/>
    <mergeCell ref="B77:C7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 Sheet</vt:lpstr>
      <vt:lpstr>Charts</vt:lpstr>
    </vt:vector>
  </TitlesOfParts>
  <Company>Diocese of Liverpool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Fath</dc:creator>
  <cp:lastModifiedBy>Steve Pierce</cp:lastModifiedBy>
  <dcterms:created xsi:type="dcterms:W3CDTF">2014-07-29T14:44:43Z</dcterms:created>
  <dcterms:modified xsi:type="dcterms:W3CDTF">2016-03-18T17:04:21Z</dcterms:modified>
</cp:coreProperties>
</file>